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/>
  <mc:AlternateContent xmlns:mc="http://schemas.openxmlformats.org/markup-compatibility/2006">
    <mc:Choice Requires="x15">
      <x15ac:absPath xmlns:x15ac="http://schemas.microsoft.com/office/spreadsheetml/2010/11/ac" url="C:\Users\Korisnik\Documents\financijski plan\plan 2025 2027\"/>
    </mc:Choice>
  </mc:AlternateContent>
  <xr:revisionPtr revIDLastSave="0" documentId="13_ncr:1_{7BFB2420-740E-4A86-8731-BBF119D78F76}" xr6:coauthVersionLast="43" xr6:coauthVersionMax="43" xr10:uidLastSave="{00000000-0000-0000-0000-000000000000}"/>
  <bookViews>
    <workbookView xWindow="-120" yWindow="-120" windowWidth="24240" windowHeight="13140" xr2:uid="{00000000-000D-0000-FFFF-FFFF00000000}"/>
  </bookViews>
  <sheets>
    <sheet name="SAŽETAK" sheetId="1" r:id="rId1"/>
    <sheet name=" Račun prihoda i rashoda" sheetId="3" r:id="rId2"/>
    <sheet name="Rashodi prema izvorima finan" sheetId="5" r:id="rId3"/>
    <sheet name="Rashodi prema funkcijskoj k " sheetId="8" r:id="rId4"/>
    <sheet name="POSEBNI DIO" sheetId="7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20" i="1" l="1"/>
  <c r="G17" i="1"/>
  <c r="G21" i="1" s="1"/>
  <c r="F138" i="7"/>
  <c r="F134" i="7"/>
  <c r="F132" i="7"/>
  <c r="F128" i="7"/>
  <c r="G138" i="7"/>
  <c r="G134" i="7"/>
  <c r="G132" i="7"/>
  <c r="G128" i="7"/>
  <c r="G127" i="7" s="1"/>
  <c r="H138" i="7"/>
  <c r="H134" i="7"/>
  <c r="H127" i="7" s="1"/>
  <c r="H128" i="7"/>
  <c r="H132" i="7"/>
  <c r="H22" i="7"/>
  <c r="I13" i="7"/>
  <c r="I14" i="7"/>
  <c r="I16" i="7"/>
  <c r="I17" i="7"/>
  <c r="I18" i="7"/>
  <c r="I19" i="7"/>
  <c r="I20" i="7"/>
  <c r="I21" i="7"/>
  <c r="I23" i="7"/>
  <c r="I24" i="7"/>
  <c r="I26" i="7"/>
  <c r="I27" i="7"/>
  <c r="I28" i="7"/>
  <c r="I29" i="7"/>
  <c r="I30" i="7"/>
  <c r="I31" i="7"/>
  <c r="I33" i="7"/>
  <c r="I34" i="7"/>
  <c r="I35" i="7"/>
  <c r="I40" i="7"/>
  <c r="I41" i="7"/>
  <c r="I43" i="7"/>
  <c r="I48" i="7"/>
  <c r="I50" i="7"/>
  <c r="I52" i="7"/>
  <c r="I54" i="7"/>
  <c r="I56" i="7"/>
  <c r="I62" i="7"/>
  <c r="I74" i="7"/>
  <c r="I76" i="7"/>
  <c r="I77" i="7"/>
  <c r="I87" i="7"/>
  <c r="I99" i="7"/>
  <c r="I112" i="7"/>
  <c r="I116" i="7"/>
  <c r="I120" i="7"/>
  <c r="I124" i="7"/>
  <c r="F127" i="7" l="1"/>
  <c r="F123" i="7"/>
  <c r="F119" i="7"/>
  <c r="F115" i="7"/>
  <c r="F111" i="7"/>
  <c r="F107" i="7"/>
  <c r="F102" i="7"/>
  <c r="F98" i="7"/>
  <c r="F97" i="7" s="1"/>
  <c r="F83" i="7"/>
  <c r="F81" i="7"/>
  <c r="F69" i="7"/>
  <c r="F66" i="7"/>
  <c r="F65" i="7" s="1"/>
  <c r="F58" i="7" s="1"/>
  <c r="F61" i="7"/>
  <c r="F60" i="7"/>
  <c r="F55" i="7"/>
  <c r="F53" i="7"/>
  <c r="F51" i="7"/>
  <c r="F49" i="7"/>
  <c r="F47" i="7"/>
  <c r="F42" i="7"/>
  <c r="F39" i="7"/>
  <c r="F38" i="7"/>
  <c r="F32" i="7"/>
  <c r="I32" i="7" s="1"/>
  <c r="F22" i="7"/>
  <c r="I22" i="7" s="1"/>
  <c r="F15" i="7"/>
  <c r="F12" i="7"/>
  <c r="F11" i="7" s="1"/>
  <c r="F46" i="7" l="1"/>
  <c r="F9" i="7"/>
  <c r="F8" i="7" s="1"/>
  <c r="C45" i="5"/>
  <c r="C40" i="5"/>
  <c r="C37" i="5"/>
  <c r="C32" i="5"/>
  <c r="C24" i="5"/>
  <c r="C18" i="5"/>
  <c r="C15" i="5"/>
  <c r="C12" i="5"/>
  <c r="C7" i="5"/>
  <c r="C6" i="5" s="1"/>
  <c r="C31" i="5" l="1"/>
  <c r="E8" i="8"/>
  <c r="E7" i="8" s="1"/>
  <c r="E6" i="8" s="1"/>
  <c r="C8" i="8"/>
  <c r="C7" i="8"/>
  <c r="C6" i="8" s="1"/>
  <c r="H81" i="3" l="1"/>
  <c r="H56" i="3"/>
  <c r="H45" i="3"/>
  <c r="H47" i="3"/>
  <c r="H43" i="3"/>
  <c r="H19" i="3"/>
  <c r="H16" i="3"/>
  <c r="H13" i="3"/>
  <c r="H12" i="3" s="1"/>
  <c r="H33" i="3"/>
  <c r="H30" i="3"/>
  <c r="H29" i="3" s="1"/>
  <c r="H26" i="3"/>
  <c r="H22" i="3" s="1"/>
  <c r="H23" i="3"/>
  <c r="G100" i="3"/>
  <c r="G99" i="3" s="1"/>
  <c r="G97" i="3"/>
  <c r="G95" i="3"/>
  <c r="G89" i="3"/>
  <c r="G88" i="3" s="1"/>
  <c r="G87" i="3" s="1"/>
  <c r="G85" i="3"/>
  <c r="G84" i="3"/>
  <c r="G81" i="3"/>
  <c r="G80" i="3"/>
  <c r="G73" i="3"/>
  <c r="G63" i="3"/>
  <c r="G50" i="3" s="1"/>
  <c r="G56" i="3"/>
  <c r="G51" i="3"/>
  <c r="G47" i="3"/>
  <c r="G42" i="3" s="1"/>
  <c r="G45" i="3"/>
  <c r="G43" i="3"/>
  <c r="G33" i="3"/>
  <c r="G30" i="3"/>
  <c r="G29" i="3" s="1"/>
  <c r="G26" i="3"/>
  <c r="G23" i="3"/>
  <c r="G22" i="3"/>
  <c r="G20" i="3"/>
  <c r="G19" i="3"/>
  <c r="G16" i="3"/>
  <c r="G13" i="3"/>
  <c r="G12" i="3" s="1"/>
  <c r="H42" i="3" l="1"/>
  <c r="H11" i="3"/>
  <c r="H10" i="3" s="1"/>
  <c r="G41" i="3"/>
  <c r="G40" i="3" s="1"/>
  <c r="G11" i="3"/>
  <c r="G10" i="3" s="1"/>
  <c r="I63" i="3"/>
  <c r="H63" i="3"/>
  <c r="K66" i="3"/>
  <c r="E45" i="5"/>
  <c r="E24" i="5"/>
  <c r="D24" i="5"/>
  <c r="D45" i="5"/>
  <c r="G28" i="5"/>
  <c r="F28" i="5"/>
  <c r="G49" i="5"/>
  <c r="F49" i="5"/>
  <c r="H107" i="7" l="1"/>
  <c r="G107" i="7"/>
  <c r="H39" i="7" l="1"/>
  <c r="I39" i="7" s="1"/>
  <c r="H12" i="7"/>
  <c r="I12" i="7" s="1"/>
  <c r="H66" i="7"/>
  <c r="H81" i="7"/>
  <c r="H98" i="7"/>
  <c r="H102" i="7"/>
  <c r="H111" i="7"/>
  <c r="I111" i="7" s="1"/>
  <c r="H115" i="7"/>
  <c r="I115" i="7" s="1"/>
  <c r="H123" i="7"/>
  <c r="I123" i="7" s="1"/>
  <c r="H119" i="7"/>
  <c r="I119" i="7" s="1"/>
  <c r="H69" i="7"/>
  <c r="I69" i="7" s="1"/>
  <c r="G123" i="7"/>
  <c r="G119" i="7"/>
  <c r="G115" i="7"/>
  <c r="G111" i="7"/>
  <c r="I98" i="7" l="1"/>
  <c r="H97" i="7"/>
  <c r="J124" i="7"/>
  <c r="J120" i="7"/>
  <c r="J119" i="7" l="1"/>
  <c r="J123" i="7"/>
  <c r="G39" i="7"/>
  <c r="G22" i="7"/>
  <c r="G69" i="7" l="1"/>
  <c r="G66" i="7"/>
  <c r="J68" i="7"/>
  <c r="J108" i="7"/>
  <c r="G98" i="7"/>
  <c r="G102" i="7"/>
  <c r="J103" i="7"/>
  <c r="J101" i="7"/>
  <c r="J100" i="7"/>
  <c r="J99" i="7"/>
  <c r="G92" i="7"/>
  <c r="J92" i="7" s="1"/>
  <c r="J93" i="7"/>
  <c r="G90" i="7"/>
  <c r="J90" i="7" s="1"/>
  <c r="G88" i="7"/>
  <c r="J88" i="7" s="1"/>
  <c r="J91" i="7"/>
  <c r="J89" i="7"/>
  <c r="G81" i="7"/>
  <c r="J80" i="7"/>
  <c r="J79" i="7"/>
  <c r="J78" i="7"/>
  <c r="J76" i="7"/>
  <c r="J75" i="7"/>
  <c r="J74" i="7"/>
  <c r="J73" i="7"/>
  <c r="J72" i="7"/>
  <c r="J71" i="7"/>
  <c r="J70" i="7"/>
  <c r="G12" i="7"/>
  <c r="G32" i="7"/>
  <c r="J25" i="7"/>
  <c r="G97" i="7" l="1"/>
  <c r="J102" i="7"/>
  <c r="F9" i="8"/>
  <c r="F11" i="8"/>
  <c r="D8" i="8"/>
  <c r="D7" i="8" s="1"/>
  <c r="D6" i="8" s="1"/>
  <c r="G9" i="8" l="1"/>
  <c r="G11" i="8"/>
  <c r="J13" i="7"/>
  <c r="J14" i="7"/>
  <c r="J16" i="7"/>
  <c r="J17" i="7"/>
  <c r="J18" i="7"/>
  <c r="J19" i="7"/>
  <c r="J20" i="7"/>
  <c r="J21" i="7"/>
  <c r="J23" i="7"/>
  <c r="J24" i="7"/>
  <c r="J26" i="7"/>
  <c r="J27" i="7"/>
  <c r="J28" i="7"/>
  <c r="J29" i="7"/>
  <c r="J30" i="7"/>
  <c r="J31" i="7"/>
  <c r="J33" i="7"/>
  <c r="J34" i="7"/>
  <c r="J35" i="7"/>
  <c r="J48" i="7"/>
  <c r="J50" i="7"/>
  <c r="J52" i="7"/>
  <c r="J54" i="7"/>
  <c r="J56" i="7"/>
  <c r="J67" i="7"/>
  <c r="J77" i="7"/>
  <c r="J82" i="7"/>
  <c r="J84" i="7"/>
  <c r="J85" i="7"/>
  <c r="J86" i="7"/>
  <c r="J87" i="7"/>
  <c r="J104" i="7"/>
  <c r="G41" i="5"/>
  <c r="G42" i="5"/>
  <c r="G43" i="5"/>
  <c r="G46" i="5"/>
  <c r="G47" i="5"/>
  <c r="F33" i="5"/>
  <c r="F42" i="5"/>
  <c r="F43" i="5"/>
  <c r="F46" i="5"/>
  <c r="F47" i="5"/>
  <c r="G19" i="5"/>
  <c r="G20" i="5"/>
  <c r="G21" i="5"/>
  <c r="G25" i="5"/>
  <c r="G26" i="5"/>
  <c r="F8" i="5"/>
  <c r="F21" i="5"/>
  <c r="F25" i="5"/>
  <c r="F26" i="5"/>
  <c r="K44" i="3"/>
  <c r="K46" i="3"/>
  <c r="K48" i="3"/>
  <c r="K52" i="3"/>
  <c r="K53" i="3"/>
  <c r="K54" i="3"/>
  <c r="K57" i="3"/>
  <c r="K58" i="3"/>
  <c r="K59" i="3"/>
  <c r="K60" i="3"/>
  <c r="K61" i="3"/>
  <c r="K62" i="3"/>
  <c r="K64" i="3"/>
  <c r="K65" i="3"/>
  <c r="K67" i="3"/>
  <c r="K68" i="3"/>
  <c r="K69" i="3"/>
  <c r="K70" i="3"/>
  <c r="K71" i="3"/>
  <c r="K72" i="3"/>
  <c r="K75" i="3"/>
  <c r="K76" i="3"/>
  <c r="K77" i="3"/>
  <c r="K79" i="3"/>
  <c r="K82" i="3"/>
  <c r="K86" i="3"/>
  <c r="K90" i="3"/>
  <c r="K14" i="3"/>
  <c r="K15" i="3"/>
  <c r="K21" i="3"/>
  <c r="K27" i="3"/>
  <c r="K31" i="3"/>
  <c r="J62" i="3"/>
  <c r="J64" i="3"/>
  <c r="J65" i="3"/>
  <c r="J67" i="3"/>
  <c r="J68" i="3"/>
  <c r="J70" i="3"/>
  <c r="J71" i="3"/>
  <c r="J76" i="3"/>
  <c r="J77" i="3"/>
  <c r="J79" i="3"/>
  <c r="J86" i="3"/>
  <c r="J90" i="3"/>
  <c r="J44" i="3"/>
  <c r="J46" i="3"/>
  <c r="J48" i="3"/>
  <c r="J52" i="3"/>
  <c r="J53" i="3"/>
  <c r="J54" i="3"/>
  <c r="J57" i="3"/>
  <c r="J58" i="3"/>
  <c r="J59" i="3"/>
  <c r="J60" i="3"/>
  <c r="J61" i="3"/>
  <c r="J32" i="3"/>
  <c r="J14" i="3"/>
  <c r="J27" i="3"/>
  <c r="J31" i="3"/>
  <c r="K18" i="1"/>
  <c r="K19" i="1"/>
  <c r="J18" i="1"/>
  <c r="J19" i="1"/>
  <c r="D40" i="5" l="1"/>
  <c r="E40" i="5"/>
  <c r="G40" i="5" l="1"/>
  <c r="F40" i="5"/>
  <c r="H83" i="7"/>
  <c r="G83" i="7"/>
  <c r="G65" i="7" s="1"/>
  <c r="H61" i="7"/>
  <c r="G61" i="7"/>
  <c r="G60" i="7" s="1"/>
  <c r="H42" i="7"/>
  <c r="I42" i="7" s="1"/>
  <c r="G42" i="7"/>
  <c r="H15" i="7"/>
  <c r="I15" i="7" s="1"/>
  <c r="G15" i="7"/>
  <c r="H60" i="7" l="1"/>
  <c r="I60" i="7" s="1"/>
  <c r="I61" i="7"/>
  <c r="H65" i="7"/>
  <c r="I83" i="7"/>
  <c r="G58" i="7"/>
  <c r="J66" i="7"/>
  <c r="J81" i="7"/>
  <c r="J69" i="7"/>
  <c r="J15" i="7"/>
  <c r="J83" i="7"/>
  <c r="K15" i="1"/>
  <c r="J15" i="1"/>
  <c r="I20" i="1"/>
  <c r="H20" i="1"/>
  <c r="I17" i="1"/>
  <c r="H17" i="1"/>
  <c r="I65" i="7" l="1"/>
  <c r="H58" i="7"/>
  <c r="K20" i="1"/>
  <c r="J20" i="1"/>
  <c r="F8" i="8"/>
  <c r="F7" i="8"/>
  <c r="K17" i="1"/>
  <c r="J17" i="1"/>
  <c r="G8" i="8"/>
  <c r="H21" i="1"/>
  <c r="I21" i="1"/>
  <c r="J107" i="7"/>
  <c r="H55" i="7"/>
  <c r="I55" i="7" s="1"/>
  <c r="H53" i="7"/>
  <c r="I53" i="7" s="1"/>
  <c r="H51" i="7"/>
  <c r="I51" i="7" s="1"/>
  <c r="H49" i="7"/>
  <c r="I49" i="7" s="1"/>
  <c r="H47" i="7"/>
  <c r="I47" i="7" s="1"/>
  <c r="G53" i="7"/>
  <c r="G55" i="7"/>
  <c r="G51" i="7"/>
  <c r="G49" i="7"/>
  <c r="G47" i="7"/>
  <c r="G38" i="7"/>
  <c r="H11" i="7"/>
  <c r="I11" i="7" s="1"/>
  <c r="G11" i="7"/>
  <c r="G7" i="8" l="1"/>
  <c r="J51" i="7"/>
  <c r="J53" i="7"/>
  <c r="J12" i="7"/>
  <c r="J47" i="7"/>
  <c r="J55" i="7"/>
  <c r="J65" i="7"/>
  <c r="H38" i="7"/>
  <c r="I38" i="7" s="1"/>
  <c r="I97" i="7"/>
  <c r="J98" i="7"/>
  <c r="J32" i="7"/>
  <c r="J22" i="7"/>
  <c r="J49" i="7"/>
  <c r="G6" i="8"/>
  <c r="F6" i="8"/>
  <c r="K21" i="1"/>
  <c r="G46" i="7"/>
  <c r="H46" i="7"/>
  <c r="I46" i="7" s="1"/>
  <c r="D18" i="5"/>
  <c r="D15" i="5"/>
  <c r="J97" i="7" l="1"/>
  <c r="H9" i="7"/>
  <c r="I9" i="7" s="1"/>
  <c r="J46" i="7"/>
  <c r="G9" i="7"/>
  <c r="G8" i="7" s="1"/>
  <c r="J11" i="7"/>
  <c r="G24" i="5"/>
  <c r="F24" i="5"/>
  <c r="E18" i="5"/>
  <c r="D7" i="5"/>
  <c r="D12" i="5"/>
  <c r="J58" i="7" l="1"/>
  <c r="I58" i="7"/>
  <c r="H8" i="7"/>
  <c r="I8" i="7" s="1"/>
  <c r="J9" i="7"/>
  <c r="F18" i="5"/>
  <c r="G18" i="5"/>
  <c r="D6" i="5"/>
  <c r="E15" i="5"/>
  <c r="E12" i="5"/>
  <c r="E7" i="5"/>
  <c r="E32" i="5"/>
  <c r="E31" i="5" s="1"/>
  <c r="D32" i="5"/>
  <c r="D31" i="5" s="1"/>
  <c r="E37" i="5"/>
  <c r="D37" i="5"/>
  <c r="I73" i="3"/>
  <c r="H73" i="3"/>
  <c r="H85" i="3"/>
  <c r="H97" i="3"/>
  <c r="H89" i="3"/>
  <c r="H51" i="3"/>
  <c r="I43" i="3"/>
  <c r="I45" i="3"/>
  <c r="I47" i="3"/>
  <c r="I51" i="3"/>
  <c r="I56" i="3"/>
  <c r="I85" i="3"/>
  <c r="I100" i="3"/>
  <c r="H100" i="3"/>
  <c r="H99" i="3" s="1"/>
  <c r="I23" i="3"/>
  <c r="I33" i="3"/>
  <c r="I13" i="3"/>
  <c r="I16" i="3"/>
  <c r="I20" i="3"/>
  <c r="I26" i="3"/>
  <c r="I30" i="3"/>
  <c r="J8" i="7" l="1"/>
  <c r="J51" i="3"/>
  <c r="K51" i="3"/>
  <c r="F7" i="5"/>
  <c r="I29" i="3"/>
  <c r="K30" i="3"/>
  <c r="J30" i="3"/>
  <c r="K26" i="3"/>
  <c r="J26" i="3"/>
  <c r="K13" i="3"/>
  <c r="J13" i="3"/>
  <c r="I99" i="3"/>
  <c r="J47" i="3"/>
  <c r="K47" i="3"/>
  <c r="G45" i="5"/>
  <c r="I19" i="3"/>
  <c r="K20" i="3"/>
  <c r="K85" i="3"/>
  <c r="J85" i="3"/>
  <c r="K73" i="3"/>
  <c r="I12" i="3"/>
  <c r="E6" i="5"/>
  <c r="I22" i="3"/>
  <c r="F45" i="5"/>
  <c r="J12" i="3" l="1"/>
  <c r="K12" i="3"/>
  <c r="K19" i="3"/>
  <c r="G31" i="5"/>
  <c r="K22" i="3"/>
  <c r="J22" i="3"/>
  <c r="K29" i="3"/>
  <c r="J29" i="3"/>
  <c r="G6" i="5"/>
  <c r="F6" i="5"/>
  <c r="F32" i="5"/>
  <c r="F31" i="5" l="1"/>
  <c r="H80" i="3"/>
  <c r="K45" i="3"/>
  <c r="H84" i="3" l="1"/>
  <c r="H95" i="3"/>
  <c r="H88" i="3" s="1"/>
  <c r="H87" i="3" s="1"/>
  <c r="K43" i="3"/>
  <c r="K56" i="3"/>
  <c r="J73" i="3"/>
  <c r="J56" i="3"/>
  <c r="J43" i="3"/>
  <c r="J45" i="3"/>
  <c r="H50" i="3" l="1"/>
  <c r="I89" i="3"/>
  <c r="I97" i="3"/>
  <c r="I95" i="3"/>
  <c r="I84" i="3"/>
  <c r="I81" i="3"/>
  <c r="I42" i="3"/>
  <c r="K89" i="3" l="1"/>
  <c r="J89" i="3"/>
  <c r="K84" i="3"/>
  <c r="K63" i="3"/>
  <c r="J63" i="3"/>
  <c r="K81" i="3"/>
  <c r="K42" i="3"/>
  <c r="J42" i="3"/>
  <c r="H41" i="3"/>
  <c r="H40" i="3" s="1"/>
  <c r="I88" i="3"/>
  <c r="I80" i="3"/>
  <c r="I50" i="3"/>
  <c r="K80" i="3" l="1"/>
  <c r="J50" i="3"/>
  <c r="K50" i="3"/>
  <c r="I87" i="3"/>
  <c r="K88" i="3"/>
  <c r="J88" i="3"/>
  <c r="I11" i="3"/>
  <c r="I41" i="3"/>
  <c r="J11" i="3" l="1"/>
  <c r="K11" i="3"/>
  <c r="K41" i="3"/>
  <c r="J41" i="3"/>
  <c r="K87" i="3"/>
  <c r="J87" i="3"/>
  <c r="I40" i="3"/>
  <c r="I10" i="3"/>
  <c r="J10" i="3" l="1"/>
  <c r="K10" i="3"/>
  <c r="J40" i="3"/>
  <c r="K40" i="3"/>
</calcChain>
</file>

<file path=xl/sharedStrings.xml><?xml version="1.0" encoding="utf-8"?>
<sst xmlns="http://schemas.openxmlformats.org/spreadsheetml/2006/main" count="346" uniqueCount="221">
  <si>
    <t>PRIHODI UKUPNO</t>
  </si>
  <si>
    <t>RASHODI UKUPNO</t>
  </si>
  <si>
    <t>RAZLIKA - VIŠAK / MANJAK</t>
  </si>
  <si>
    <t>Prihodi poslovanja</t>
  </si>
  <si>
    <t>Rashodi poslovanja</t>
  </si>
  <si>
    <t>Rashodi za zaposlene</t>
  </si>
  <si>
    <t>Rashodi za nabavu nefinancijske imovine</t>
  </si>
  <si>
    <t>BROJČANA OZNAKA I NAZIV</t>
  </si>
  <si>
    <t>II. POSEBNI DIO</t>
  </si>
  <si>
    <t>I. OPĆI DIO</t>
  </si>
  <si>
    <t>Materijalni rashodi</t>
  </si>
  <si>
    <t>Pomoći iz inozemstva i od subjekata unutar općeg proračuna</t>
  </si>
  <si>
    <t>…</t>
  </si>
  <si>
    <t>1 Opći prihodi i primici</t>
  </si>
  <si>
    <t>11 Opći prihodi i primici</t>
  </si>
  <si>
    <t>2 Doprinosi</t>
  </si>
  <si>
    <t>21 Doprinosi za mirovinsko osiguranje</t>
  </si>
  <si>
    <t>3 Vlastiti prihodi</t>
  </si>
  <si>
    <t>31 Vlastiti prihodi</t>
  </si>
  <si>
    <t>Prihodi od prodaje nefinancijske imovine</t>
  </si>
  <si>
    <t>Prihodi od prodaje proizvedene dugotrajne imovine</t>
  </si>
  <si>
    <t>INDEKS</t>
  </si>
  <si>
    <t>7 PRIHODI OD PRODAJE NEFINANCIJSKE IMOVINE</t>
  </si>
  <si>
    <t>6 PRIHODI POSLOVANJA</t>
  </si>
  <si>
    <t>3 RASHODI  POSLOVANJA</t>
  </si>
  <si>
    <t>4 RASHODI ZA NABAVU NEFINANCIJSKE IMOVINE</t>
  </si>
  <si>
    <t>Prihodi od prodaje proizvoda i robe te pruženih usluga</t>
  </si>
  <si>
    <t>Prihodi od prodaje građevinskih objekata</t>
  </si>
  <si>
    <t>Stambeni objekti</t>
  </si>
  <si>
    <t>Plaće (Bruto)</t>
  </si>
  <si>
    <t>Plaće za redovan rad</t>
  </si>
  <si>
    <t>Naknade troškova zaposlenima</t>
  </si>
  <si>
    <t>Službena putovanja</t>
  </si>
  <si>
    <t xml:space="preserve">IZVJEŠTAJ O PRIHODIMA I RASHODIMA PREMA EKONOMSKOJ KLASIFIKACIJI </t>
  </si>
  <si>
    <t>IZVJEŠTAJ O PRIHODIMA I RASHODIMA PREMA IZVORIMA FINANCIRANJA</t>
  </si>
  <si>
    <t>IZVJEŠTAJ O RASHODIMA PREMA FUNKCIJSKOJ KLASIFIKACIJI</t>
  </si>
  <si>
    <t xml:space="preserve">UKUPNO PRIHODI </t>
  </si>
  <si>
    <t>UKUPNO RASHODI</t>
  </si>
  <si>
    <t>UKUPNO PRIHODI</t>
  </si>
  <si>
    <t>INDEKS**</t>
  </si>
  <si>
    <t xml:space="preserve"> RAČUN PRIHODA I RASHODA </t>
  </si>
  <si>
    <t>IZVJEŠTAJ PO PROGRAMSKOJ KLASIFIKACIJI</t>
  </si>
  <si>
    <t>SAŽETAK RAČUNA PRIHODA I RASHODA</t>
  </si>
  <si>
    <t>SAŽETAK RAČUNA PRIHODA I RASHODA I RAČUNA FINANCIRANJA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</si>
  <si>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</si>
  <si>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</si>
  <si>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</si>
  <si>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Prijenosi između proračunskih korisnika istog proračuna</t>
  </si>
  <si>
    <t>Tekući prijenosi između proračunskih korisnika istog proračuna temeljem prijenosa EU sredstava</t>
  </si>
  <si>
    <t>Prihodi od upravnih i administrativnih pristojbi, pristojbi po posebnim propisima i naknadama</t>
  </si>
  <si>
    <t>Prihodi po posebnim propisima</t>
  </si>
  <si>
    <t>Ostali nespomenuti prihodi</t>
  </si>
  <si>
    <t>Prihodi od pruženih usluga</t>
  </si>
  <si>
    <t>Donacije od pravnih i fizičkih osoba izvan općeg proračuna</t>
  </si>
  <si>
    <t>Tekuće donacije</t>
  </si>
  <si>
    <t>Kapitalne donacije</t>
  </si>
  <si>
    <t>Prihodi iz nadležnog proračuna i od HZZO-a temeljem ugovornih obveza</t>
  </si>
  <si>
    <t>Prihodi iz nadležnog proračuna za financiranje redovne djelatnosti proračunskih korisnika</t>
  </si>
  <si>
    <t>Prihodi iz nadležnog proračuna za financiranje rashoda poslovanja</t>
  </si>
  <si>
    <t>Prihodi iz nadležnog proračuna za financiranje rashoda za nabavu nefinancijske imovine</t>
  </si>
  <si>
    <t>Ostali rashodi za zaposlene</t>
  </si>
  <si>
    <t>Doprinosi za zdravstveno osiguranje</t>
  </si>
  <si>
    <t>Doprinosi za obvezno osiguranje u slučaju nezaposlenosti</t>
  </si>
  <si>
    <t>Naknade za prijevoz, za rad na terenu i odvojeni život</t>
  </si>
  <si>
    <t>Ostale naknade troškova zaposlenima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</si>
  <si>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</si>
  <si>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</si>
  <si>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</si>
  <si>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</si>
  <si>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</si>
  <si>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</si>
  <si>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</si>
  <si>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</si>
  <si>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telefona, pošte i prijevoza</t>
  </si>
  <si>
    <t>Usluge tekućeg i investicijskog održavanja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</si>
  <si>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</si>
  <si>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</si>
  <si>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</si>
  <si>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</si>
  <si>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</si>
  <si>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</si>
  <si>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Ostali nespomenuti rashodi poslovanja</t>
  </si>
  <si>
    <t>Premije osiguranja</t>
  </si>
  <si>
    <t>Članarine i norme</t>
  </si>
  <si>
    <t>Troškovi sudskih postupaka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</si>
  <si>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</si>
  <si>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</si>
  <si>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</si>
  <si>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</si>
  <si>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</si>
  <si>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Sportska i glazbena oprema</t>
  </si>
  <si>
    <t>Uređaji, strojevi i oprema za ostale namjene</t>
  </si>
  <si>
    <t>Knjige, umjetnička djela i ostale izložbene vrijednosti</t>
  </si>
  <si>
    <t>Knjige</t>
  </si>
  <si>
    <t>Tekući prijenosi između proračunskih korisnika istog proračuna</t>
  </si>
  <si>
    <t>Prihodi od prodaje proizvoda i robe te pruženih usluga i prihodi od donacija</t>
  </si>
  <si>
    <t>Pristojbe i naknade</t>
  </si>
  <si>
    <t>Donacije i ostali rashodi</t>
  </si>
  <si>
    <t>Tekuće donacije u naravi</t>
  </si>
  <si>
    <t>Nematerijalna proizvedena imovina</t>
  </si>
  <si>
    <t>Ostala nematerijalna proizvedena imovina</t>
  </si>
  <si>
    <t>Doprinosi na plaće</t>
  </si>
  <si>
    <t>5=4/2*100</t>
  </si>
  <si>
    <t>19 Predfinanciranje iz ŽP</t>
  </si>
  <si>
    <t>4 Prihodi za posebne namjene</t>
  </si>
  <si>
    <t>41 Prihodi za posebne namjene</t>
  </si>
  <si>
    <t>42 Višak/manjak prihoda korisnici</t>
  </si>
  <si>
    <t>45 F.P. i dod. udio u por. na dohodak</t>
  </si>
  <si>
    <t>5 Pomoći</t>
  </si>
  <si>
    <t>51 Državni proračun</t>
  </si>
  <si>
    <t>53 Proračun JLS</t>
  </si>
  <si>
    <t>54 Pomoći iz inozemstva</t>
  </si>
  <si>
    <t>Prihodi od prodaje proizvoda i robe</t>
  </si>
  <si>
    <t>Stručno usavršavanje zaposlenika</t>
  </si>
  <si>
    <t>Rashodi za dodatna ulaganja na nefinan. imovini</t>
  </si>
  <si>
    <t>Dodatna ulaganja na građevinskim objektima</t>
  </si>
  <si>
    <t>12 Višak/manjak prihoda - ZŽ</t>
  </si>
  <si>
    <t>49 DEC - nedostajuća sredstva</t>
  </si>
  <si>
    <t>Program: 2202 OSNOVNO ŠKOLSTVO STANDARD</t>
  </si>
  <si>
    <t>A2202-01 Djelatnost osnovnih škola</t>
  </si>
  <si>
    <t>Funkcija: 0912 Osnovno obrazovanje</t>
  </si>
  <si>
    <t>3211 Službena putovanja</t>
  </si>
  <si>
    <t>321 NAKNADE TROŠKOVA ZAPOSLENIMA</t>
  </si>
  <si>
    <t>3213 Stručno usavršavanje zaposlenika</t>
  </si>
  <si>
    <t>322 RASHODI ZA MATERIJAL I ENERGIJU</t>
  </si>
  <si>
    <t>3221 Uredski materijal i ostali mat. rashodi</t>
  </si>
  <si>
    <t>3222 Materijal i sirovine</t>
  </si>
  <si>
    <t>3223 Energija</t>
  </si>
  <si>
    <t>3224 Materijal i djelovi za tekuće i inv.održavanje</t>
  </si>
  <si>
    <t>323 RASHODI ZA USLUGE</t>
  </si>
  <si>
    <t>3231 Usluge telefona, pošte i prijevoza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</si>
  <si>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</si>
  <si>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</si>
  <si>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</si>
  <si>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</si>
  <si>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</si>
  <si>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</si>
  <si>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3292 Premije osiguranja</t>
  </si>
  <si>
    <t>3294 Članarine</t>
  </si>
  <si>
    <t>329 OSTALI NESPOM.RASHODI POSLOVANJA</t>
  </si>
  <si>
    <t>3299 Ostali nespomenuti rashodi poslovanja</t>
  </si>
  <si>
    <t>Izvor financiranja:</t>
  </si>
  <si>
    <t>4241 Knjige</t>
  </si>
  <si>
    <t>T2202-03 Hitne intervencije u osnovnim školama</t>
  </si>
  <si>
    <t>Izvor financiranja: 451 F.P. i dod.udio u por.na dohodak</t>
  </si>
  <si>
    <t>A2202-04 Administracija i upravljanje</t>
  </si>
  <si>
    <t>Izvor financiranja: 51035 Min.znan. Obrazovanja-MZO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</si>
  <si>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</si>
  <si>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</si>
  <si>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</si>
  <si>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</si>
  <si>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</si>
  <si>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OZO</t>
  </si>
  <si>
    <t>3212 Prijevoz na posao i s posla</t>
  </si>
  <si>
    <t>3295 Pristojbe i naknade</t>
  </si>
  <si>
    <t>Program: 2203 OSNOVNO ŠKOLSTVO IZNAD STANDARDA</t>
  </si>
  <si>
    <t>A2203-01 Javne potrebe u prosvjeti-korisnici</t>
  </si>
  <si>
    <t>Izvor financiranja: 110 Opći prihodi i primici</t>
  </si>
  <si>
    <t>A2203-04 Podizanje kvalitete i standarda u školstvu</t>
  </si>
  <si>
    <t>A2203-06 Školska kuhinja i kantina</t>
  </si>
  <si>
    <t>Izvor financiranja: 41 Prihodi za posebne namjene</t>
  </si>
  <si>
    <t>Funkcija: 0960 Dodatne usluge u obrazovanju</t>
  </si>
  <si>
    <t>A2203-27 Udžbenici</t>
  </si>
  <si>
    <t>Izvor financiranja: 51034 MZOŠ Udžbenici za OŠ</t>
  </si>
  <si>
    <t>Glava: 030-04 OSNOVNOŠKOLSKO OBRAZOVANJE</t>
  </si>
  <si>
    <t>09 Obrazovanje</t>
  </si>
  <si>
    <t>091 Predškolsko i osnovno obrazovanje</t>
  </si>
  <si>
    <t>0912 Osnovno obrazovanje</t>
  </si>
  <si>
    <t>096 Dodatne usluge u obrazovanju</t>
  </si>
  <si>
    <t>3225 Sitni inventar i auto gume</t>
  </si>
  <si>
    <t>3227 Službena radna i zaštitna odjeća i obuća</t>
  </si>
  <si>
    <t xml:space="preserve">OSTVARENJE/IZVRŠENJE 
I-VI 2024. </t>
  </si>
  <si>
    <t xml:space="preserve"> IZVRŠENJE 
I-VI 2024. </t>
  </si>
  <si>
    <t>OSTVARENJE/IZVRŠENJE 
I-VI 2024.</t>
  </si>
  <si>
    <t>6=4/3*100</t>
  </si>
  <si>
    <t>3232 Usluge tekućeg i invest. održavanja</t>
  </si>
  <si>
    <t>4221 Uredska oprema i namještaj</t>
  </si>
  <si>
    <t>3233 Usluge promidžbe i informiranja</t>
  </si>
  <si>
    <t xml:space="preserve"> </t>
  </si>
  <si>
    <t xml:space="preserve">372 OSTALE NAK.IZ PRORAČ. U NARAVI </t>
  </si>
  <si>
    <t>3722 Ost. naknade iz prorač u naravi</t>
  </si>
  <si>
    <t>422 UREDSKA OPREMA I NAMJEŠTAJ</t>
  </si>
  <si>
    <t xml:space="preserve">424 KNJIGE </t>
  </si>
  <si>
    <t xml:space="preserve">3225 Sitni inventar   </t>
  </si>
  <si>
    <t>4241 Udžbenici</t>
  </si>
  <si>
    <t>A2203-28 Centar izvrsnosti OŠ</t>
  </si>
  <si>
    <t>3237 Intelektualne usluge</t>
  </si>
  <si>
    <t>A2203-33 Prehrana za učenike</t>
  </si>
  <si>
    <t>3222 Namirnice</t>
  </si>
  <si>
    <t>Funkcija: 0912  Osnovno obrazovanje</t>
  </si>
  <si>
    <t>Izvor financiranja: 110  Opći prhodi</t>
  </si>
  <si>
    <t>A2203-31 Projekt e-škole</t>
  </si>
  <si>
    <t>Izvor financiranja: 110  Opći prihodi</t>
  </si>
  <si>
    <t>Izvor financiranja: 510391 MZOŠ</t>
  </si>
  <si>
    <t>A2203-34 Higijenske potrepštine</t>
  </si>
  <si>
    <t>3812 Materijal za higijenske potrepštine</t>
  </si>
  <si>
    <t>42 RASHODI ZA NEFINANCIJSKU IMOVINU</t>
  </si>
  <si>
    <t xml:space="preserve">32 MATERIJALNI RASHODI   </t>
  </si>
  <si>
    <t>Izvor financiranja: 451</t>
  </si>
  <si>
    <t>61 Tekuće donacije</t>
  </si>
  <si>
    <t>Izvor financiranja: 511903 MRMSOS</t>
  </si>
  <si>
    <t>OSNOVNA ŠKOLA GALOVAC</t>
  </si>
  <si>
    <t xml:space="preserve">Galovac 175 </t>
  </si>
  <si>
    <t>23222 Galovac</t>
  </si>
  <si>
    <t>OIB: 72923787403</t>
  </si>
  <si>
    <t>Usluge promidžbe i informiranja</t>
  </si>
  <si>
    <t>Naknade članovima povjerenstva</t>
  </si>
  <si>
    <t>Naknade građanima i druge naknade</t>
  </si>
  <si>
    <t>Ostalenaknade građanima iz proračuna</t>
  </si>
  <si>
    <t>Naknade građanima i kućanstvima u naravi</t>
  </si>
  <si>
    <t>Naknade građanima i kućanstvima iz EU</t>
  </si>
  <si>
    <t>IZVORNI PLAN ILI REBALANS 2025.*</t>
  </si>
  <si>
    <t>OSTVARENJE/IZVRŠENJE 
I-VI 2025.</t>
  </si>
  <si>
    <t xml:space="preserve"> IZVRŠENJE 
I-VI 2025. </t>
  </si>
  <si>
    <t xml:space="preserve">IZVRŠENJE 
I-VI 2024. </t>
  </si>
  <si>
    <t xml:space="preserve">IZVRŠENJE 
I-VI 2025. </t>
  </si>
  <si>
    <t>IZVRŠENJE I-VI 2024.</t>
  </si>
  <si>
    <t>3232 Usluge tekućeg i inv.održavanja</t>
  </si>
  <si>
    <t>T4306-03 Inkluzija- korak bliže društvu bez prepreka V.</t>
  </si>
  <si>
    <t>IZVRŠENJE FINANCIJSKOG PLANA PRORAČUNSKOG KORISNIKA DRŽAVNOG PRORAČUNA
ZA RAZDOBLJE OD 01.01. - 30.06.2025. GODINE</t>
  </si>
  <si>
    <t>IZVORNI PLAN ILI REBALANS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</si>
</sst>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indexed="8"/>
      <name val="Arial"/>
      <family val="2"/>
      <charset val="238"/>
    </font>
    <font>
      <b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i/>
      <sz val="10"/>
      <color theme="2" tint="-0.249977111117893"/>
      <name val="Arial"/>
      <family val="2"/>
      <charset val="238"/>
    </font>
    <font>
      <sz val="10"/>
      <color theme="2" tint="-0.249977111117893"/>
      <name val="Arial"/>
      <family val="2"/>
      <charset val="238"/>
    </font>
    <font>
      <i/>
      <sz val="8"/>
      <color indexed="8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8"/>
      <name val="Arial"/>
      <family val="2"/>
      <charset val="238"/>
    </font>
    <font>
      <b/>
      <sz val="12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2"/>
      <color rgb="FFFF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55">
    <xf numFmtId="0" fontId="0" fillId="0" borderId="0" xfId="0"/>
    <xf numFmtId="3" fontId="3" fillId="2" borderId="3" xfId="0" applyNumberFormat="1" applyFont="1" applyFill="1" applyBorder="1" applyAlignment="1">
      <alignment horizontal="right"/>
    </xf>
    <xf numFmtId="0" fontId="8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quotePrefix="1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3" xfId="0" applyNumberFormat="1" applyFont="1" applyFill="1" applyBorder="1" applyAlignment="1" applyProtection="1">
      <alignment horizontal="left" vertical="center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6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/>
    </xf>
    <xf numFmtId="0" fontId="8" fillId="2" borderId="3" xfId="0" applyNumberFormat="1" applyFont="1" applyFill="1" applyBorder="1" applyAlignment="1" applyProtection="1">
      <alignment vertical="center" wrapText="1"/>
    </xf>
    <xf numFmtId="0" fontId="6" fillId="2" borderId="3" xfId="0" applyNumberFormat="1" applyFont="1" applyFill="1" applyBorder="1" applyAlignment="1" applyProtection="1">
      <alignment vertical="center" wrapText="1"/>
    </xf>
    <xf numFmtId="0" fontId="8" fillId="2" borderId="3" xfId="0" quotePrefix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quotePrefix="1" applyFont="1" applyFill="1" applyBorder="1" applyAlignment="1">
      <alignment horizontal="left" vertical="center" wrapText="1" indent="1"/>
    </xf>
    <xf numFmtId="0" fontId="7" fillId="2" borderId="3" xfId="0" applyFont="1" applyFill="1" applyBorder="1" applyAlignment="1">
      <alignment horizontal="left" vertical="center" indent="1"/>
    </xf>
    <xf numFmtId="0" fontId="7" fillId="2" borderId="3" xfId="0" applyNumberFormat="1" applyFont="1" applyFill="1" applyBorder="1" applyAlignment="1" applyProtection="1">
      <alignment horizontal="left" vertical="center" wrapText="1" indent="1"/>
    </xf>
    <xf numFmtId="0" fontId="6" fillId="2" borderId="3" xfId="0" quotePrefix="1" applyFont="1" applyFill="1" applyBorder="1" applyAlignment="1">
      <alignment horizontal="left" vertical="center" wrapText="1"/>
    </xf>
    <xf numFmtId="0" fontId="5" fillId="0" borderId="3" xfId="0" quotePrefix="1" applyNumberFormat="1" applyFont="1" applyFill="1" applyBorder="1" applyAlignment="1" applyProtection="1">
      <alignment horizontal="center" vertical="center" wrapText="1"/>
    </xf>
    <xf numFmtId="0" fontId="0" fillId="0" borderId="3" xfId="0" applyBorder="1"/>
    <xf numFmtId="0" fontId="14" fillId="2" borderId="3" xfId="0" applyNumberFormat="1" applyFont="1" applyFill="1" applyBorder="1" applyAlignment="1" applyProtection="1">
      <alignment horizontal="center" vertical="center" wrapText="1"/>
    </xf>
    <xf numFmtId="0" fontId="14" fillId="0" borderId="3" xfId="0" quotePrefix="1" applyNumberFormat="1" applyFont="1" applyFill="1" applyBorder="1" applyAlignment="1" applyProtection="1">
      <alignment horizontal="center" vertical="center" wrapText="1"/>
    </xf>
    <xf numFmtId="0" fontId="5" fillId="3" borderId="3" xfId="0" applyNumberFormat="1" applyFont="1" applyFill="1" applyBorder="1" applyAlignment="1" applyProtection="1">
      <alignment horizontal="center" vertical="center" wrapText="1"/>
    </xf>
    <xf numFmtId="0" fontId="14" fillId="3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/>
    <xf numFmtId="3" fontId="3" fillId="2" borderId="4" xfId="0" applyNumberFormat="1" applyFont="1" applyFill="1" applyBorder="1" applyAlignment="1">
      <alignment horizontal="right"/>
    </xf>
    <xf numFmtId="0" fontId="6" fillId="3" borderId="2" xfId="0" applyNumberFormat="1" applyFont="1" applyFill="1" applyBorder="1" applyAlignment="1" applyProtection="1">
      <alignment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right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3" fillId="2" borderId="0" xfId="0" applyNumberFormat="1" applyFont="1" applyFill="1" applyBorder="1" applyAlignment="1" applyProtection="1">
      <alignment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4" fontId="3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/>
    <xf numFmtId="2" fontId="6" fillId="2" borderId="3" xfId="0" quotePrefix="1" applyNumberFormat="1" applyFont="1" applyFill="1" applyBorder="1" applyAlignment="1">
      <alignment horizontal="left" vertical="center" wrapText="1"/>
    </xf>
    <xf numFmtId="4" fontId="8" fillId="2" borderId="3" xfId="0" applyNumberFormat="1" applyFont="1" applyFill="1" applyBorder="1" applyAlignment="1" applyProtection="1">
      <alignment vertical="center" wrapText="1"/>
    </xf>
    <xf numFmtId="4" fontId="18" fillId="0" borderId="3" xfId="0" applyNumberFormat="1" applyFont="1" applyBorder="1"/>
    <xf numFmtId="4" fontId="19" fillId="0" borderId="3" xfId="0" applyNumberFormat="1" applyFont="1" applyBorder="1"/>
    <xf numFmtId="0" fontId="18" fillId="0" borderId="3" xfId="0" applyFont="1" applyBorder="1" applyAlignment="1">
      <alignment horizontal="left" vertical="center"/>
    </xf>
    <xf numFmtId="4" fontId="18" fillId="0" borderId="3" xfId="0" applyNumberFormat="1" applyFont="1" applyBorder="1" applyAlignment="1"/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0" fillId="2" borderId="0" xfId="0" applyFill="1"/>
    <xf numFmtId="0" fontId="4" fillId="2" borderId="0" xfId="0" applyNumberFormat="1" applyFont="1" applyFill="1" applyBorder="1" applyAlignment="1" applyProtection="1">
      <alignment vertical="center" wrapText="1"/>
    </xf>
    <xf numFmtId="0" fontId="9" fillId="2" borderId="0" xfId="0" applyNumberFormat="1" applyFont="1" applyFill="1" applyBorder="1" applyAlignment="1" applyProtection="1">
      <alignment vertical="center" wrapText="1"/>
    </xf>
    <xf numFmtId="0" fontId="10" fillId="2" borderId="0" xfId="0" applyFont="1" applyFill="1" applyAlignment="1">
      <alignment wrapText="1"/>
    </xf>
    <xf numFmtId="0" fontId="3" fillId="2" borderId="0" xfId="0" applyNumberFormat="1" applyFont="1" applyFill="1" applyBorder="1" applyAlignment="1" applyProtection="1"/>
    <xf numFmtId="0" fontId="15" fillId="2" borderId="0" xfId="0" applyFont="1" applyFill="1"/>
    <xf numFmtId="0" fontId="13" fillId="2" borderId="0" xfId="0" applyFont="1" applyFill="1" applyAlignment="1">
      <alignment vertical="top" wrapText="1"/>
    </xf>
    <xf numFmtId="0" fontId="11" fillId="2" borderId="0" xfId="0" applyFont="1" applyFill="1" applyAlignment="1">
      <alignment horizontal="center" vertical="center" wrapText="1"/>
    </xf>
    <xf numFmtId="0" fontId="16" fillId="2" borderId="0" xfId="0" applyFont="1" applyFill="1"/>
    <xf numFmtId="4" fontId="0" fillId="0" borderId="3" xfId="0" applyNumberFormat="1" applyBorder="1"/>
    <xf numFmtId="0" fontId="8" fillId="2" borderId="3" xfId="0" applyFont="1" applyFill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 indent="1"/>
    </xf>
    <xf numFmtId="0" fontId="19" fillId="0" borderId="3" xfId="0" applyFont="1" applyBorder="1" applyAlignment="1">
      <alignment horizontal="left" vertical="center" wrapText="1"/>
    </xf>
    <xf numFmtId="4" fontId="8" fillId="0" borderId="3" xfId="0" applyNumberFormat="1" applyFont="1" applyBorder="1"/>
    <xf numFmtId="4" fontId="6" fillId="0" borderId="3" xfId="0" applyNumberFormat="1" applyFont="1" applyBorder="1"/>
    <xf numFmtId="4" fontId="6" fillId="2" borderId="3" xfId="0" applyNumberFormat="1" applyFont="1" applyFill="1" applyBorder="1" applyAlignment="1">
      <alignment horizontal="right"/>
    </xf>
    <xf numFmtId="0" fontId="21" fillId="4" borderId="3" xfId="0" applyNumberFormat="1" applyFont="1" applyFill="1" applyBorder="1" applyAlignment="1" applyProtection="1">
      <alignment horizontal="left" vertical="center" wrapText="1" indent="1"/>
    </xf>
    <xf numFmtId="4" fontId="22" fillId="4" borderId="3" xfId="0" applyNumberFormat="1" applyFont="1" applyFill="1" applyBorder="1" applyAlignment="1">
      <alignment horizontal="right"/>
    </xf>
    <xf numFmtId="4" fontId="22" fillId="4" borderId="3" xfId="0" applyNumberFormat="1" applyFont="1" applyFill="1" applyBorder="1"/>
    <xf numFmtId="0" fontId="5" fillId="2" borderId="1" xfId="0" applyNumberFormat="1" applyFont="1" applyFill="1" applyBorder="1" applyAlignment="1" applyProtection="1">
      <alignment horizontal="left" vertical="center"/>
    </xf>
    <xf numFmtId="0" fontId="5" fillId="2" borderId="2" xfId="0" applyNumberFormat="1" applyFont="1" applyFill="1" applyBorder="1" applyAlignment="1" applyProtection="1">
      <alignment horizontal="left" vertical="center"/>
    </xf>
    <xf numFmtId="0" fontId="5" fillId="2" borderId="4" xfId="0" applyNumberFormat="1" applyFont="1" applyFill="1" applyBorder="1" applyAlignment="1" applyProtection="1">
      <alignment horizontal="left" vertical="center"/>
    </xf>
    <xf numFmtId="4" fontId="3" fillId="2" borderId="4" xfId="0" applyNumberFormat="1" applyFont="1" applyFill="1" applyBorder="1" applyAlignment="1">
      <alignment horizontal="right"/>
    </xf>
    <xf numFmtId="4" fontId="5" fillId="2" borderId="4" xfId="0" applyNumberFormat="1" applyFont="1" applyFill="1" applyBorder="1" applyAlignment="1">
      <alignment horizontal="right"/>
    </xf>
    <xf numFmtId="0" fontId="24" fillId="0" borderId="3" xfId="0" applyFont="1" applyBorder="1" applyAlignment="1">
      <alignment horizontal="right" wrapText="1"/>
    </xf>
    <xf numFmtId="0" fontId="17" fillId="0" borderId="3" xfId="0" applyFont="1" applyBorder="1" applyAlignment="1">
      <alignment horizontal="right" wrapText="1"/>
    </xf>
    <xf numFmtId="0" fontId="24" fillId="0" borderId="3" xfId="0" applyFont="1" applyBorder="1" applyAlignment="1">
      <alignment horizontal="center" vertical="center" wrapText="1"/>
    </xf>
    <xf numFmtId="4" fontId="5" fillId="3" borderId="3" xfId="0" applyNumberFormat="1" applyFont="1" applyFill="1" applyBorder="1" applyAlignment="1">
      <alignment horizontal="right"/>
    </xf>
    <xf numFmtId="0" fontId="7" fillId="2" borderId="3" xfId="0" applyNumberFormat="1" applyFont="1" applyFill="1" applyBorder="1" applyAlignment="1" applyProtection="1">
      <alignment horizontal="left" vertical="center" wrapText="1"/>
    </xf>
    <xf numFmtId="0" fontId="8" fillId="3" borderId="3" xfId="0" applyNumberFormat="1" applyFont="1" applyFill="1" applyBorder="1" applyAlignment="1" applyProtection="1">
      <alignment horizontal="center" vertical="center" wrapText="1"/>
    </xf>
    <xf numFmtId="0" fontId="25" fillId="3" borderId="3" xfId="0" applyNumberFormat="1" applyFont="1" applyFill="1" applyBorder="1" applyAlignment="1" applyProtection="1">
      <alignment horizontal="center" vertical="center" wrapText="1"/>
    </xf>
    <xf numFmtId="4" fontId="26" fillId="3" borderId="4" xfId="0" applyNumberFormat="1" applyFont="1" applyFill="1" applyBorder="1" applyAlignment="1" applyProtection="1">
      <alignment horizontal="center" vertical="center" wrapText="1"/>
    </xf>
    <xf numFmtId="4" fontId="8" fillId="2" borderId="4" xfId="0" applyNumberFormat="1" applyFont="1" applyFill="1" applyBorder="1" applyAlignment="1">
      <alignment horizontal="right"/>
    </xf>
    <xf numFmtId="3" fontId="6" fillId="2" borderId="4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>
      <alignment horizontal="right"/>
    </xf>
    <xf numFmtId="4" fontId="8" fillId="2" borderId="3" xfId="0" applyNumberFormat="1" applyFont="1" applyFill="1" applyBorder="1" applyAlignment="1">
      <alignment horizontal="right"/>
    </xf>
    <xf numFmtId="0" fontId="0" fillId="0" borderId="0" xfId="0" applyFill="1"/>
    <xf numFmtId="0" fontId="27" fillId="5" borderId="3" xfId="0" applyFont="1" applyFill="1" applyBorder="1" applyAlignment="1">
      <alignment horizontal="left" vertical="center" indent="1"/>
    </xf>
    <xf numFmtId="4" fontId="28" fillId="5" borderId="3" xfId="0" applyNumberFormat="1" applyFont="1" applyFill="1" applyBorder="1" applyAlignment="1">
      <alignment horizontal="right"/>
    </xf>
    <xf numFmtId="4" fontId="27" fillId="5" borderId="3" xfId="0" applyNumberFormat="1" applyFont="1" applyFill="1" applyBorder="1"/>
    <xf numFmtId="4" fontId="18" fillId="0" borderId="3" xfId="0" applyNumberFormat="1" applyFont="1" applyFill="1" applyBorder="1"/>
    <xf numFmtId="4" fontId="8" fillId="0" borderId="3" xfId="0" applyNumberFormat="1" applyFont="1" applyFill="1" applyBorder="1"/>
    <xf numFmtId="0" fontId="7" fillId="5" borderId="3" xfId="0" applyFont="1" applyFill="1" applyBorder="1" applyAlignment="1">
      <alignment horizontal="left" vertical="center" indent="1"/>
    </xf>
    <xf numFmtId="4" fontId="6" fillId="5" borderId="3" xfId="0" applyNumberFormat="1" applyFont="1" applyFill="1" applyBorder="1"/>
    <xf numFmtId="4" fontId="6" fillId="0" borderId="3" xfId="0" applyNumberFormat="1" applyFont="1" applyFill="1" applyBorder="1" applyAlignment="1">
      <alignment horizontal="right"/>
    </xf>
    <xf numFmtId="4" fontId="8" fillId="3" borderId="3" xfId="0" applyNumberFormat="1" applyFont="1" applyFill="1" applyBorder="1" applyAlignment="1">
      <alignment horizontal="right"/>
    </xf>
    <xf numFmtId="4" fontId="6" fillId="0" borderId="3" xfId="0" applyNumberFormat="1" applyFont="1" applyBorder="1" applyAlignment="1">
      <alignment horizontal="right"/>
    </xf>
    <xf numFmtId="4" fontId="8" fillId="3" borderId="3" xfId="0" applyNumberFormat="1" applyFont="1" applyFill="1" applyBorder="1" applyAlignment="1" applyProtection="1">
      <alignment vertical="center" wrapText="1"/>
    </xf>
    <xf numFmtId="4" fontId="3" fillId="3" borderId="3" xfId="0" applyNumberFormat="1" applyFont="1" applyFill="1" applyBorder="1" applyAlignment="1">
      <alignment horizontal="right"/>
    </xf>
    <xf numFmtId="4" fontId="29" fillId="0" borderId="3" xfId="0" applyNumberFormat="1" applyFont="1" applyBorder="1"/>
    <xf numFmtId="4" fontId="30" fillId="0" borderId="3" xfId="0" applyNumberFormat="1" applyFont="1" applyBorder="1"/>
    <xf numFmtId="4" fontId="5" fillId="0" borderId="3" xfId="0" applyNumberFormat="1" applyFont="1" applyFill="1" applyBorder="1" applyAlignment="1">
      <alignment horizontal="right"/>
    </xf>
    <xf numFmtId="4" fontId="19" fillId="0" borderId="3" xfId="0" applyNumberFormat="1" applyFont="1" applyFill="1" applyBorder="1"/>
    <xf numFmtId="4" fontId="0" fillId="0" borderId="3" xfId="0" applyNumberFormat="1" applyFill="1" applyBorder="1"/>
    <xf numFmtId="0" fontId="16" fillId="0" borderId="0" xfId="0" applyFont="1" applyFill="1"/>
    <xf numFmtId="0" fontId="17" fillId="0" borderId="3" xfId="0" applyNumberFormat="1" applyFont="1" applyBorder="1" applyAlignment="1">
      <alignment horizontal="right"/>
    </xf>
    <xf numFmtId="0" fontId="3" fillId="2" borderId="0" xfId="0" applyNumberFormat="1" applyFont="1" applyFill="1" applyBorder="1" applyAlignment="1" applyProtection="1">
      <alignment horizontal="left" vertical="center" wrapText="1"/>
    </xf>
    <xf numFmtId="0" fontId="17" fillId="0" borderId="0" xfId="0" applyFont="1" applyBorder="1" applyAlignment="1">
      <alignment horizontal="right" wrapText="1"/>
    </xf>
    <xf numFmtId="4" fontId="3" fillId="2" borderId="0" xfId="0" applyNumberFormat="1" applyFont="1" applyFill="1" applyBorder="1" applyAlignment="1">
      <alignment horizontal="right"/>
    </xf>
    <xf numFmtId="4" fontId="4" fillId="3" borderId="4" xfId="0" applyNumberFormat="1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8" fillId="2" borderId="0" xfId="0" applyNumberFormat="1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8" fillId="3" borderId="1" xfId="0" applyNumberFormat="1" applyFont="1" applyFill="1" applyBorder="1" applyAlignment="1" applyProtection="1">
      <alignment horizontal="left" vertical="center" wrapText="1"/>
    </xf>
    <xf numFmtId="0" fontId="6" fillId="3" borderId="2" xfId="0" applyNumberFormat="1" applyFont="1" applyFill="1" applyBorder="1" applyAlignment="1" applyProtection="1">
      <alignment vertical="center" wrapText="1"/>
    </xf>
    <xf numFmtId="0" fontId="6" fillId="3" borderId="2" xfId="0" applyNumberFormat="1" applyFont="1" applyFill="1" applyBorder="1" applyAlignment="1" applyProtection="1">
      <alignment vertical="center"/>
    </xf>
    <xf numFmtId="0" fontId="8" fillId="0" borderId="1" xfId="0" applyNumberFormat="1" applyFont="1" applyFill="1" applyBorder="1" applyAlignment="1" applyProtection="1">
      <alignment horizontal="left" vertical="center" wrapText="1"/>
    </xf>
    <xf numFmtId="0" fontId="6" fillId="0" borderId="2" xfId="0" applyNumberFormat="1" applyFont="1" applyFill="1" applyBorder="1" applyAlignment="1" applyProtection="1">
      <alignment vertical="center" wrapText="1"/>
    </xf>
    <xf numFmtId="0" fontId="6" fillId="0" borderId="2" xfId="0" applyNumberFormat="1" applyFont="1" applyFill="1" applyBorder="1" applyAlignment="1" applyProtection="1">
      <alignment vertical="center"/>
    </xf>
    <xf numFmtId="0" fontId="8" fillId="0" borderId="1" xfId="0" quotePrefix="1" applyFont="1" applyFill="1" applyBorder="1" applyAlignment="1">
      <alignment horizontal="left" vertical="center"/>
    </xf>
    <xf numFmtId="0" fontId="8" fillId="0" borderId="1" xfId="0" quotePrefix="1" applyFont="1" applyBorder="1" applyAlignment="1">
      <alignment horizontal="left" vertical="center"/>
    </xf>
    <xf numFmtId="0" fontId="8" fillId="3" borderId="1" xfId="0" quotePrefix="1" applyNumberFormat="1" applyFont="1" applyFill="1" applyBorder="1" applyAlignment="1" applyProtection="1">
      <alignment horizontal="left" vertical="center" wrapText="1"/>
    </xf>
    <xf numFmtId="0" fontId="8" fillId="0" borderId="1" xfId="0" quotePrefix="1" applyNumberFormat="1" applyFont="1" applyFill="1" applyBorder="1" applyAlignment="1" applyProtection="1">
      <alignment horizontal="left" vertical="center" wrapText="1"/>
    </xf>
    <xf numFmtId="0" fontId="2" fillId="2" borderId="6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15" fillId="2" borderId="0" xfId="0" applyFont="1" applyFill="1" applyAlignment="1">
      <alignment horizontal="left" wrapText="1"/>
    </xf>
    <xf numFmtId="0" fontId="32" fillId="2" borderId="0" xfId="0" applyFont="1" applyFill="1" applyAlignment="1">
      <alignment wrapText="1"/>
    </xf>
    <xf numFmtId="0" fontId="31" fillId="0" borderId="0" xfId="0" applyFont="1" applyAlignment="1">
      <alignment wrapText="1"/>
    </xf>
    <xf numFmtId="0" fontId="15" fillId="2" borderId="0" xfId="0" applyFont="1" applyFill="1" applyAlignment="1">
      <alignment wrapText="1"/>
    </xf>
    <xf numFmtId="0" fontId="0" fillId="0" borderId="0" xfId="0" applyAlignment="1">
      <alignment wrapText="1"/>
    </xf>
    <xf numFmtId="0" fontId="5" fillId="0" borderId="3" xfId="0" quotePrefix="1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left" vertical="center" wrapText="1"/>
    </xf>
    <xf numFmtId="0" fontId="14" fillId="0" borderId="3" xfId="0" quotePrefix="1" applyFont="1" applyBorder="1" applyAlignment="1">
      <alignment horizontal="center" wrapText="1"/>
    </xf>
    <xf numFmtId="0" fontId="14" fillId="0" borderId="1" xfId="0" quotePrefix="1" applyFont="1" applyBorder="1" applyAlignment="1">
      <alignment horizontal="center" wrapText="1"/>
    </xf>
    <xf numFmtId="0" fontId="2" fillId="2" borderId="0" xfId="0" applyNumberFormat="1" applyFont="1" applyFill="1" applyBorder="1" applyAlignment="1" applyProtection="1">
      <alignment horizontal="center" vertical="center" wrapText="1"/>
    </xf>
    <xf numFmtId="0" fontId="14" fillId="3" borderId="1" xfId="0" applyNumberFormat="1" applyFont="1" applyFill="1" applyBorder="1" applyAlignment="1" applyProtection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4" fillId="3" borderId="4" xfId="0" applyNumberFormat="1" applyFont="1" applyFill="1" applyBorder="1" applyAlignment="1" applyProtection="1">
      <alignment horizontal="center" vertical="center" wrapText="1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0" fontId="5" fillId="3" borderId="2" xfId="0" applyNumberFormat="1" applyFont="1" applyFill="1" applyBorder="1" applyAlignment="1" applyProtection="1">
      <alignment horizontal="center" vertical="center" wrapText="1"/>
    </xf>
    <xf numFmtId="0" fontId="5" fillId="3" borderId="4" xfId="0" applyNumberFormat="1" applyFont="1" applyFill="1" applyBorder="1" applyAlignment="1" applyProtection="1">
      <alignment horizontal="center" vertical="center" wrapText="1"/>
    </xf>
    <xf numFmtId="0" fontId="2" fillId="2" borderId="5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center" wrapText="1"/>
    </xf>
    <xf numFmtId="0" fontId="3" fillId="2" borderId="2" xfId="0" applyNumberFormat="1" applyFont="1" applyFill="1" applyBorder="1" applyAlignment="1" applyProtection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5" fillId="2" borderId="1" xfId="0" applyNumberFormat="1" applyFont="1" applyFill="1" applyBorder="1" applyAlignment="1" applyProtection="1">
      <alignment horizontal="left" vertical="center" wrapText="1"/>
    </xf>
    <xf numFmtId="0" fontId="5" fillId="2" borderId="2" xfId="0" applyNumberFormat="1" applyFont="1" applyFill="1" applyBorder="1" applyAlignment="1" applyProtection="1">
      <alignment horizontal="left" vertical="center" wrapText="1"/>
    </xf>
    <xf numFmtId="0" fontId="5" fillId="2" borderId="4" xfId="0" applyNumberFormat="1" applyFont="1" applyFill="1" applyBorder="1" applyAlignment="1" applyProtection="1">
      <alignment horizontal="left" vertical="center" wrapText="1"/>
    </xf>
    <xf numFmtId="0" fontId="23" fillId="2" borderId="1" xfId="0" applyNumberFormat="1" applyFont="1" applyFill="1" applyBorder="1" applyAlignment="1" applyProtection="1">
      <alignment horizontal="left" vertical="center"/>
    </xf>
    <xf numFmtId="0" fontId="23" fillId="2" borderId="2" xfId="0" applyNumberFormat="1" applyFont="1" applyFill="1" applyBorder="1" applyAlignment="1" applyProtection="1">
      <alignment horizontal="left" vertical="center"/>
    </xf>
    <xf numFmtId="0" fontId="23" fillId="2" borderId="4" xfId="0" applyNumberFormat="1" applyFont="1" applyFill="1" applyBorder="1" applyAlignment="1" applyProtection="1">
      <alignment horizontal="left" vertical="center"/>
    </xf>
    <xf numFmtId="0" fontId="5" fillId="2" borderId="3" xfId="0" applyNumberFormat="1" applyFont="1" applyFill="1" applyBorder="1" applyAlignment="1" applyProtection="1">
      <alignment horizontal="left" vertical="center" wrapText="1"/>
    </xf>
    <xf numFmtId="0" fontId="15" fillId="2" borderId="0" xfId="0" applyFont="1" applyFill="1" applyAlignment="1">
      <alignment horizontal="center"/>
    </xf>
    <xf numFmtId="0" fontId="4" fillId="3" borderId="1" xfId="0" applyNumberFormat="1" applyFont="1" applyFill="1" applyBorder="1" applyAlignment="1" applyProtection="1">
      <alignment horizontal="left" vertical="center" wrapText="1"/>
    </xf>
    <xf numFmtId="0" fontId="4" fillId="3" borderId="2" xfId="0" applyNumberFormat="1" applyFont="1" applyFill="1" applyBorder="1" applyAlignment="1" applyProtection="1">
      <alignment horizontal="left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/>
    </xf>
    <xf numFmtId="4" fontId="3" fillId="3" borderId="4" xfId="0" applyNumberFormat="1" applyFont="1" applyFill="1" applyBorder="1" applyAlignment="1" applyProtection="1">
      <alignment horizontal="right"/>
    </xf>
    <xf numFmtId="2" fontId="6" fillId="0" borderId="3" xfId="0" applyNumberFormat="1" applyFont="1" applyBorder="1"/>
    <xf numFmtId="2" fontId="29" fillId="0" borderId="3" xfId="0" applyNumberFormat="1" applyFont="1" applyBorder="1"/>
    <xf numFmtId="2" fontId="0" fillId="0" borderId="3" xfId="0" applyNumberFormat="1" applyBorder="1"/>
  </cellXfs>
  <cellStyles count="2">
    <cellStyle name="Normalno" xfId="0" builtinId="0"/>
    <cellStyle name="Obično_List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81"/>
  <sheetViews>
    <sheetView tabSelected="1" topLeftCell="A4" zoomScaleNormal="100" workbookViewId="0">
      <selection activeCell="I20" sqref="I20"/>
    </sheetView>
  </sheetViews>
  <sheetFormatPr defaultRowHeight="15" x14ac:dyDescent="0.25"/>
  <cols>
    <col min="1" max="1" width="9.140625" style="43"/>
    <col min="6" max="6" width="12.7109375" customWidth="1"/>
    <col min="7" max="7" width="14.140625" customWidth="1"/>
    <col min="8" max="8" width="12.5703125" customWidth="1"/>
    <col min="9" max="9" width="14" customWidth="1"/>
    <col min="10" max="10" width="10.85546875" customWidth="1"/>
    <col min="11" max="11" width="10.28515625" customWidth="1"/>
    <col min="12" max="12" width="25.28515625" style="43" customWidth="1"/>
    <col min="13" max="19" width="9.140625" style="43"/>
  </cols>
  <sheetData>
    <row r="1" spans="1:12" s="48" customFormat="1" ht="15.75" customHeight="1" x14ac:dyDescent="0.25">
      <c r="A1" s="120" t="s">
        <v>201</v>
      </c>
      <c r="B1" s="120"/>
      <c r="C1" s="120"/>
      <c r="D1" s="120"/>
      <c r="E1" s="120"/>
      <c r="F1" s="120"/>
    </row>
    <row r="2" spans="1:12" s="48" customFormat="1" ht="15.75" customHeight="1" x14ac:dyDescent="0.25">
      <c r="A2" s="120" t="s">
        <v>178</v>
      </c>
      <c r="B2" s="120"/>
      <c r="C2" s="120"/>
      <c r="D2" s="120"/>
      <c r="E2" s="120"/>
      <c r="F2" s="120"/>
    </row>
    <row r="3" spans="1:12" s="48" customFormat="1" ht="15.75" x14ac:dyDescent="0.25">
      <c r="A3" s="123" t="s">
        <v>202</v>
      </c>
      <c r="B3" s="124"/>
      <c r="C3" s="124"/>
      <c r="D3" s="124"/>
    </row>
    <row r="4" spans="1:12" s="48" customFormat="1" ht="15.75" x14ac:dyDescent="0.25">
      <c r="A4" s="123" t="s">
        <v>203</v>
      </c>
      <c r="B4" s="123"/>
      <c r="C4" s="123"/>
    </row>
    <row r="5" spans="1:12" s="48" customFormat="1" ht="15.75" x14ac:dyDescent="0.25">
      <c r="A5" s="123" t="s">
        <v>204</v>
      </c>
      <c r="B5" s="124"/>
      <c r="C5" s="124"/>
    </row>
    <row r="6" spans="1:12" s="48" customFormat="1" ht="15.75" x14ac:dyDescent="0.25">
      <c r="A6" s="121" t="s">
        <v>178</v>
      </c>
      <c r="B6" s="122"/>
      <c r="C6" s="122"/>
    </row>
    <row r="7" spans="1:12" s="48" customFormat="1" ht="15.75" x14ac:dyDescent="0.25">
      <c r="A7" s="121" t="s">
        <v>178</v>
      </c>
      <c r="B7" s="122"/>
      <c r="C7" s="122"/>
    </row>
    <row r="8" spans="1:12" ht="42" customHeight="1" x14ac:dyDescent="0.25">
      <c r="B8" s="119" t="s">
        <v>219</v>
      </c>
      <c r="C8" s="119"/>
      <c r="D8" s="119"/>
      <c r="E8" s="119"/>
      <c r="F8" s="119"/>
      <c r="G8" s="119"/>
      <c r="H8" s="119"/>
      <c r="I8" s="119"/>
      <c r="J8" s="119"/>
      <c r="K8" s="119"/>
      <c r="L8" s="44"/>
    </row>
    <row r="9" spans="1:12" ht="15.75" customHeight="1" x14ac:dyDescent="0.25">
      <c r="B9" s="119" t="s">
        <v>9</v>
      </c>
      <c r="C9" s="119"/>
      <c r="D9" s="119"/>
      <c r="E9" s="119"/>
      <c r="F9" s="119"/>
      <c r="G9" s="119"/>
      <c r="H9" s="119"/>
      <c r="I9" s="119"/>
      <c r="J9" s="119"/>
      <c r="K9" s="119"/>
      <c r="L9" s="45"/>
    </row>
    <row r="10" spans="1:12" ht="18" customHeight="1" x14ac:dyDescent="0.25">
      <c r="B10" s="119" t="s">
        <v>43</v>
      </c>
      <c r="C10" s="119"/>
      <c r="D10" s="119"/>
      <c r="E10" s="119"/>
      <c r="F10" s="119"/>
      <c r="G10" s="119"/>
      <c r="H10" s="119"/>
      <c r="I10" s="119"/>
      <c r="J10" s="119"/>
      <c r="K10" s="119"/>
      <c r="L10" s="46"/>
    </row>
    <row r="11" spans="1:12" ht="18" customHeight="1" x14ac:dyDescent="0.25"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46"/>
    </row>
    <row r="12" spans="1:12" ht="18" customHeight="1" x14ac:dyDescent="0.25">
      <c r="B12" s="126" t="s">
        <v>42</v>
      </c>
      <c r="C12" s="126"/>
      <c r="D12" s="126"/>
      <c r="E12" s="126"/>
      <c r="F12" s="126"/>
      <c r="G12" s="32"/>
      <c r="H12" s="28"/>
      <c r="I12" s="28"/>
      <c r="J12" s="29"/>
      <c r="K12" s="29"/>
    </row>
    <row r="13" spans="1:12" ht="51" x14ac:dyDescent="0.25">
      <c r="B13" s="125" t="s">
        <v>7</v>
      </c>
      <c r="C13" s="125"/>
      <c r="D13" s="125"/>
      <c r="E13" s="125"/>
      <c r="F13" s="125"/>
      <c r="G13" s="19" t="s">
        <v>173</v>
      </c>
      <c r="H13" s="19" t="s">
        <v>220</v>
      </c>
      <c r="I13" s="19" t="s">
        <v>212</v>
      </c>
      <c r="J13" s="19" t="s">
        <v>21</v>
      </c>
      <c r="K13" s="19" t="s">
        <v>21</v>
      </c>
    </row>
    <row r="14" spans="1:12" x14ac:dyDescent="0.25">
      <c r="B14" s="127">
        <v>1</v>
      </c>
      <c r="C14" s="127"/>
      <c r="D14" s="127"/>
      <c r="E14" s="127"/>
      <c r="F14" s="128"/>
      <c r="G14" s="22">
        <v>2</v>
      </c>
      <c r="H14" s="21">
        <v>3</v>
      </c>
      <c r="I14" s="21">
        <v>4</v>
      </c>
      <c r="J14" s="21" t="s">
        <v>102</v>
      </c>
      <c r="K14" s="21" t="s">
        <v>174</v>
      </c>
    </row>
    <row r="15" spans="1:12" x14ac:dyDescent="0.25">
      <c r="B15" s="111" t="s">
        <v>23</v>
      </c>
      <c r="C15" s="112"/>
      <c r="D15" s="112"/>
      <c r="E15" s="112"/>
      <c r="F15" s="113"/>
      <c r="G15" s="87">
        <v>498105.35</v>
      </c>
      <c r="H15" s="87">
        <v>1162593.17</v>
      </c>
      <c r="I15" s="87">
        <v>568917.18999999994</v>
      </c>
      <c r="J15" s="87">
        <f>I15/G15*100</f>
        <v>114.21623758909635</v>
      </c>
      <c r="K15" s="87">
        <f>I15/H15*100</f>
        <v>48.935191146873848</v>
      </c>
    </row>
    <row r="16" spans="1:12" x14ac:dyDescent="0.25">
      <c r="B16" s="114" t="s">
        <v>22</v>
      </c>
      <c r="C16" s="113"/>
      <c r="D16" s="113"/>
      <c r="E16" s="113"/>
      <c r="F16" s="113"/>
      <c r="G16" s="87">
        <v>0</v>
      </c>
      <c r="H16" s="87">
        <v>0</v>
      </c>
      <c r="I16" s="87">
        <v>0</v>
      </c>
      <c r="J16" s="87">
        <v>0</v>
      </c>
      <c r="K16" s="87">
        <v>0</v>
      </c>
    </row>
    <row r="17" spans="2:12" x14ac:dyDescent="0.25">
      <c r="B17" s="108" t="s">
        <v>0</v>
      </c>
      <c r="C17" s="109"/>
      <c r="D17" s="109"/>
      <c r="E17" s="109"/>
      <c r="F17" s="110"/>
      <c r="G17" s="88">
        <f>SUM(G15:G16)</f>
        <v>498105.35</v>
      </c>
      <c r="H17" s="88">
        <f>SUM(H15:H16)</f>
        <v>1162593.17</v>
      </c>
      <c r="I17" s="88">
        <f>SUM(I15:I16)</f>
        <v>568917.18999999994</v>
      </c>
      <c r="J17" s="87">
        <f t="shared" ref="J17:J20" si="0">I17/G17*100</f>
        <v>114.21623758909635</v>
      </c>
      <c r="K17" s="87">
        <f t="shared" ref="K17:K21" si="1">I17/H17*100</f>
        <v>48.935191146873848</v>
      </c>
    </row>
    <row r="18" spans="2:12" x14ac:dyDescent="0.25">
      <c r="B18" s="117" t="s">
        <v>24</v>
      </c>
      <c r="C18" s="112"/>
      <c r="D18" s="112"/>
      <c r="E18" s="112"/>
      <c r="F18" s="112"/>
      <c r="G18" s="87">
        <v>496467.52</v>
      </c>
      <c r="H18" s="87">
        <v>1147213.17</v>
      </c>
      <c r="I18" s="87">
        <v>650452.97</v>
      </c>
      <c r="J18" s="87">
        <f t="shared" si="0"/>
        <v>131.01621834193705</v>
      </c>
      <c r="K18" s="87">
        <f t="shared" si="1"/>
        <v>56.698527092397313</v>
      </c>
    </row>
    <row r="19" spans="2:12" x14ac:dyDescent="0.25">
      <c r="B19" s="115" t="s">
        <v>25</v>
      </c>
      <c r="C19" s="113"/>
      <c r="D19" s="113"/>
      <c r="E19" s="113"/>
      <c r="F19" s="113"/>
      <c r="G19" s="89">
        <v>199.98</v>
      </c>
      <c r="H19" s="89">
        <v>18350</v>
      </c>
      <c r="I19" s="89">
        <v>404.83</v>
      </c>
      <c r="J19" s="87">
        <f t="shared" si="0"/>
        <v>202.43524352435242</v>
      </c>
      <c r="K19" s="87">
        <f t="shared" si="1"/>
        <v>2.2061580381471391</v>
      </c>
    </row>
    <row r="20" spans="2:12" x14ac:dyDescent="0.25">
      <c r="B20" s="13" t="s">
        <v>1</v>
      </c>
      <c r="C20" s="27"/>
      <c r="D20" s="27"/>
      <c r="E20" s="27"/>
      <c r="F20" s="27"/>
      <c r="G20" s="88">
        <f>SUM(G18:G19)</f>
        <v>496667.5</v>
      </c>
      <c r="H20" s="88">
        <f>SUM(H18:H19)</f>
        <v>1165563.17</v>
      </c>
      <c r="I20" s="88">
        <f>SUM(I18:I19)</f>
        <v>650857.79999999993</v>
      </c>
      <c r="J20" s="87">
        <f t="shared" si="0"/>
        <v>131.04497475675373</v>
      </c>
      <c r="K20" s="87">
        <f t="shared" si="1"/>
        <v>55.840628526380087</v>
      </c>
    </row>
    <row r="21" spans="2:12" x14ac:dyDescent="0.25">
      <c r="B21" s="116" t="s">
        <v>2</v>
      </c>
      <c r="C21" s="109"/>
      <c r="D21" s="109"/>
      <c r="E21" s="109"/>
      <c r="F21" s="109"/>
      <c r="G21" s="90">
        <f>G17-G20</f>
        <v>1437.8499999999767</v>
      </c>
      <c r="H21" s="90">
        <f>H17-H20</f>
        <v>-2970</v>
      </c>
      <c r="I21" s="90">
        <f>I17-I20</f>
        <v>-81940.609999999986</v>
      </c>
      <c r="J21" s="87">
        <v>0</v>
      </c>
      <c r="K21" s="87">
        <f t="shared" si="1"/>
        <v>2758.9430976430972</v>
      </c>
    </row>
    <row r="22" spans="2:12" ht="18" x14ac:dyDescent="0.25"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47"/>
    </row>
    <row r="23" spans="2:12" s="43" customFormat="1" x14ac:dyDescent="0.25"/>
    <row r="24" spans="2:12" s="43" customFormat="1" x14ac:dyDescent="0.25"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2:12" s="43" customFormat="1" x14ac:dyDescent="0.25">
      <c r="B25" s="106"/>
      <c r="C25" s="106"/>
      <c r="D25" s="106"/>
      <c r="E25" s="106"/>
      <c r="F25" s="106"/>
      <c r="G25" s="106"/>
      <c r="H25" s="106"/>
      <c r="I25" s="106"/>
      <c r="J25" s="106"/>
      <c r="K25" s="106"/>
    </row>
    <row r="26" spans="2:12" s="43" customFormat="1" ht="15" customHeight="1" x14ac:dyDescent="0.25">
      <c r="B26" s="106"/>
      <c r="C26" s="106"/>
      <c r="D26" s="106"/>
      <c r="E26" s="106"/>
      <c r="F26" s="106"/>
      <c r="G26" s="106"/>
      <c r="H26" s="106"/>
      <c r="I26" s="106"/>
      <c r="J26" s="106"/>
      <c r="K26" s="106"/>
    </row>
    <row r="27" spans="2:12" s="43" customFormat="1" ht="15" customHeight="1" x14ac:dyDescent="0.25">
      <c r="B27" s="106"/>
      <c r="C27" s="106"/>
      <c r="D27" s="106"/>
      <c r="E27" s="106"/>
      <c r="F27" s="106"/>
      <c r="G27" s="106"/>
      <c r="H27" s="106"/>
      <c r="I27" s="106"/>
      <c r="J27" s="106"/>
      <c r="K27" s="106"/>
    </row>
    <row r="28" spans="2:12" s="43" customFormat="1" ht="15" customHeight="1" x14ac:dyDescent="0.25">
      <c r="B28" s="106"/>
      <c r="C28" s="106"/>
      <c r="D28" s="106"/>
      <c r="E28" s="106"/>
      <c r="F28" s="106"/>
      <c r="G28" s="106"/>
      <c r="H28" s="106"/>
      <c r="I28" s="106"/>
      <c r="J28" s="106"/>
      <c r="K28" s="106"/>
    </row>
    <row r="29" spans="2:12" s="43" customFormat="1" ht="36.75" customHeight="1" x14ac:dyDescent="0.25">
      <c r="B29" s="106"/>
      <c r="C29" s="106"/>
      <c r="D29" s="106"/>
      <c r="E29" s="106"/>
      <c r="F29" s="106"/>
      <c r="G29" s="106"/>
      <c r="H29" s="106"/>
      <c r="I29" s="106"/>
      <c r="J29" s="106"/>
      <c r="K29" s="106"/>
    </row>
    <row r="30" spans="2:12" s="43" customFormat="1" ht="15" customHeight="1" x14ac:dyDescent="0.25">
      <c r="B30" s="107"/>
      <c r="C30" s="107"/>
      <c r="D30" s="107"/>
      <c r="E30" s="107"/>
      <c r="F30" s="107"/>
      <c r="G30" s="107"/>
      <c r="H30" s="107"/>
      <c r="I30" s="107"/>
      <c r="J30" s="107"/>
      <c r="K30" s="107"/>
    </row>
    <row r="31" spans="2:12" s="43" customFormat="1" x14ac:dyDescent="0.25">
      <c r="B31" s="107"/>
      <c r="C31" s="107"/>
      <c r="D31" s="107"/>
      <c r="E31" s="107"/>
      <c r="F31" s="107"/>
      <c r="G31" s="107"/>
      <c r="H31" s="107"/>
      <c r="I31" s="107"/>
      <c r="J31" s="107"/>
      <c r="K31" s="107"/>
    </row>
    <row r="32" spans="2:12" s="43" customFormat="1" ht="20.25" customHeight="1" x14ac:dyDescent="0.25"/>
    <row r="33" s="43" customFormat="1" x14ac:dyDescent="0.25"/>
    <row r="34" s="43" customFormat="1" x14ac:dyDescent="0.25"/>
    <row r="35" s="43" customFormat="1" x14ac:dyDescent="0.25"/>
    <row r="36" s="43" customFormat="1" x14ac:dyDescent="0.25"/>
    <row r="37" s="43" customFormat="1" x14ac:dyDescent="0.25"/>
    <row r="38" s="43" customFormat="1" x14ac:dyDescent="0.25"/>
    <row r="39" s="43" customFormat="1" x14ac:dyDescent="0.25"/>
    <row r="40" s="43" customFormat="1" x14ac:dyDescent="0.25"/>
    <row r="41" s="43" customFormat="1" x14ac:dyDescent="0.25"/>
    <row r="42" s="43" customFormat="1" x14ac:dyDescent="0.25"/>
    <row r="43" s="43" customFormat="1" x14ac:dyDescent="0.25"/>
    <row r="44" s="43" customFormat="1" x14ac:dyDescent="0.25"/>
    <row r="45" s="43" customFormat="1" x14ac:dyDescent="0.25"/>
    <row r="46" s="43" customFormat="1" x14ac:dyDescent="0.25"/>
    <row r="47" s="43" customFormat="1" x14ac:dyDescent="0.25"/>
    <row r="48" s="43" customFormat="1" x14ac:dyDescent="0.25"/>
    <row r="49" s="43" customFormat="1" x14ac:dyDescent="0.25"/>
    <row r="50" s="43" customFormat="1" x14ac:dyDescent="0.25"/>
    <row r="51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  <row r="57" s="43" customFormat="1" x14ac:dyDescent="0.25"/>
    <row r="58" s="43" customFormat="1" x14ac:dyDescent="0.25"/>
    <row r="59" s="43" customFormat="1" x14ac:dyDescent="0.25"/>
    <row r="60" s="43" customFormat="1" x14ac:dyDescent="0.25"/>
    <row r="61" s="43" customFormat="1" x14ac:dyDescent="0.25"/>
    <row r="62" s="43" customFormat="1" x14ac:dyDescent="0.25"/>
    <row r="63" s="43" customFormat="1" x14ac:dyDescent="0.25"/>
    <row r="64" s="43" customFormat="1" x14ac:dyDescent="0.25"/>
    <row r="65" s="43" customFormat="1" x14ac:dyDescent="0.25"/>
    <row r="66" s="43" customFormat="1" x14ac:dyDescent="0.25"/>
    <row r="67" s="43" customFormat="1" x14ac:dyDescent="0.25"/>
    <row r="68" s="43" customFormat="1" x14ac:dyDescent="0.25"/>
    <row r="69" s="43" customFormat="1" x14ac:dyDescent="0.25"/>
    <row r="70" s="43" customFormat="1" x14ac:dyDescent="0.25"/>
    <row r="71" s="43" customFormat="1" x14ac:dyDescent="0.25"/>
    <row r="72" s="43" customFormat="1" x14ac:dyDescent="0.25"/>
    <row r="73" s="43" customFormat="1" x14ac:dyDescent="0.25"/>
    <row r="74" s="43" customFormat="1" x14ac:dyDescent="0.25"/>
    <row r="75" s="43" customFormat="1" x14ac:dyDescent="0.25"/>
    <row r="76" s="43" customFormat="1" x14ac:dyDescent="0.25"/>
    <row r="77" s="43" customFormat="1" x14ac:dyDescent="0.25"/>
    <row r="78" s="43" customFormat="1" x14ac:dyDescent="0.25"/>
    <row r="79" s="43" customFormat="1" x14ac:dyDescent="0.25"/>
    <row r="80" s="43" customFormat="1" x14ac:dyDescent="0.25"/>
    <row r="81" s="43" customFormat="1" x14ac:dyDescent="0.25"/>
  </sheetData>
  <mergeCells count="26">
    <mergeCell ref="B13:F13"/>
    <mergeCell ref="B12:F12"/>
    <mergeCell ref="B14:F14"/>
    <mergeCell ref="B11:K11"/>
    <mergeCell ref="B10:K10"/>
    <mergeCell ref="B9:K9"/>
    <mergeCell ref="A1:F1"/>
    <mergeCell ref="A2:F2"/>
    <mergeCell ref="A6:C6"/>
    <mergeCell ref="A7:C7"/>
    <mergeCell ref="A5:C5"/>
    <mergeCell ref="A4:C4"/>
    <mergeCell ref="A3:D3"/>
    <mergeCell ref="B8:K8"/>
    <mergeCell ref="B28:K29"/>
    <mergeCell ref="B30:K31"/>
    <mergeCell ref="B17:F17"/>
    <mergeCell ref="B15:F15"/>
    <mergeCell ref="B16:F16"/>
    <mergeCell ref="B25:K25"/>
    <mergeCell ref="B26:K26"/>
    <mergeCell ref="B19:F19"/>
    <mergeCell ref="B21:F21"/>
    <mergeCell ref="B18:F18"/>
    <mergeCell ref="B27:K27"/>
    <mergeCell ref="B22:K22"/>
  </mergeCells>
  <pageMargins left="0.7" right="0.7" top="0.75" bottom="0.75" header="0.3" footer="0.3"/>
  <pageSetup paperSize="9" scale="4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117"/>
  <sheetViews>
    <sheetView topLeftCell="A7" zoomScale="90" zoomScaleNormal="90" workbookViewId="0">
      <pane ySplit="3" topLeftCell="A76" activePane="bottomLeft" state="frozen"/>
      <selection activeCell="A7" sqref="A7"/>
      <selection pane="bottomLeft" activeCell="K22" sqref="K22"/>
    </sheetView>
  </sheetViews>
  <sheetFormatPr defaultRowHeight="15" x14ac:dyDescent="0.25"/>
  <cols>
    <col min="1" max="1" width="9.140625" style="43"/>
    <col min="2" max="2" width="7.42578125" bestFit="1" customWidth="1"/>
    <col min="3" max="3" width="8.42578125" bestFit="1" customWidth="1"/>
    <col min="4" max="4" width="9.85546875" customWidth="1"/>
    <col min="5" max="5" width="8.42578125" customWidth="1"/>
    <col min="6" max="6" width="44.7109375" customWidth="1"/>
    <col min="7" max="7" width="13.5703125" customWidth="1"/>
    <col min="8" max="8" width="14.42578125" customWidth="1"/>
    <col min="9" max="9" width="13.5703125" customWidth="1"/>
    <col min="10" max="10" width="8.85546875" bestFit="1" customWidth="1"/>
    <col min="11" max="11" width="9.28515625" bestFit="1" customWidth="1"/>
    <col min="12" max="46" width="9.140625" style="43"/>
  </cols>
  <sheetData>
    <row r="1" spans="2:14" ht="18" x14ac:dyDescent="0.25"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2:14" ht="15.75" customHeight="1" x14ac:dyDescent="0.25">
      <c r="B2" s="119" t="s">
        <v>9</v>
      </c>
      <c r="C2" s="119"/>
      <c r="D2" s="119"/>
      <c r="E2" s="119"/>
      <c r="F2" s="119"/>
      <c r="G2" s="119"/>
      <c r="H2" s="119"/>
      <c r="I2" s="119"/>
      <c r="J2" s="119"/>
      <c r="K2" s="119"/>
    </row>
    <row r="3" spans="2:14" ht="15.75" customHeight="1" x14ac:dyDescent="0.25">
      <c r="B3" s="42"/>
      <c r="C3" s="42"/>
      <c r="D3" s="42"/>
      <c r="E3" s="42"/>
      <c r="F3" s="42"/>
      <c r="G3" s="42"/>
      <c r="H3" s="42"/>
      <c r="I3" s="42"/>
      <c r="J3" s="42"/>
      <c r="K3" s="42"/>
    </row>
    <row r="4" spans="2:14" ht="15.75" customHeight="1" x14ac:dyDescent="0.25">
      <c r="B4" s="119" t="s">
        <v>40</v>
      </c>
      <c r="C4" s="119"/>
      <c r="D4" s="119"/>
      <c r="E4" s="119"/>
      <c r="F4" s="119"/>
      <c r="G4" s="119"/>
      <c r="H4" s="119"/>
      <c r="I4" s="119"/>
      <c r="J4" s="119"/>
      <c r="K4" s="119"/>
    </row>
    <row r="5" spans="2:14" ht="15.75" customHeight="1" x14ac:dyDescent="0.25"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2:14" ht="15.75" customHeight="1" x14ac:dyDescent="0.25">
      <c r="B6" s="119" t="s">
        <v>33</v>
      </c>
      <c r="C6" s="119"/>
      <c r="D6" s="119"/>
      <c r="E6" s="119"/>
      <c r="F6" s="119"/>
      <c r="G6" s="119"/>
      <c r="H6" s="119"/>
      <c r="I6" s="119"/>
      <c r="J6" s="119"/>
      <c r="K6" s="119"/>
    </row>
    <row r="7" spans="2:14" ht="18" x14ac:dyDescent="0.25">
      <c r="B7" s="136"/>
      <c r="C7" s="136"/>
      <c r="D7" s="136"/>
      <c r="E7" s="136"/>
      <c r="F7" s="136"/>
      <c r="G7" s="136"/>
      <c r="H7" s="136"/>
      <c r="I7" s="136"/>
      <c r="J7" s="136"/>
      <c r="K7" s="136"/>
    </row>
    <row r="8" spans="2:14" ht="45" customHeight="1" x14ac:dyDescent="0.25">
      <c r="B8" s="133" t="s">
        <v>7</v>
      </c>
      <c r="C8" s="134"/>
      <c r="D8" s="134"/>
      <c r="E8" s="134"/>
      <c r="F8" s="135"/>
      <c r="G8" s="23" t="s">
        <v>171</v>
      </c>
      <c r="H8" s="23" t="s">
        <v>211</v>
      </c>
      <c r="I8" s="23" t="s">
        <v>212</v>
      </c>
      <c r="J8" s="23" t="s">
        <v>21</v>
      </c>
      <c r="K8" s="23" t="s">
        <v>39</v>
      </c>
    </row>
    <row r="9" spans="2:14" x14ac:dyDescent="0.25">
      <c r="B9" s="130">
        <v>1</v>
      </c>
      <c r="C9" s="131"/>
      <c r="D9" s="131"/>
      <c r="E9" s="131"/>
      <c r="F9" s="132"/>
      <c r="G9" s="24">
        <v>2</v>
      </c>
      <c r="H9" s="24">
        <v>3</v>
      </c>
      <c r="I9" s="24">
        <v>4</v>
      </c>
      <c r="J9" s="24" t="s">
        <v>102</v>
      </c>
      <c r="K9" s="24" t="s">
        <v>174</v>
      </c>
    </row>
    <row r="10" spans="2:14" x14ac:dyDescent="0.25">
      <c r="B10" s="2"/>
      <c r="C10" s="2"/>
      <c r="D10" s="2"/>
      <c r="E10" s="2"/>
      <c r="F10" s="2" t="s">
        <v>38</v>
      </c>
      <c r="G10" s="95">
        <f>G11</f>
        <v>498105.35000000003</v>
      </c>
      <c r="H10" s="95">
        <f>H11</f>
        <v>1162593.17</v>
      </c>
      <c r="I10" s="95">
        <f>I11</f>
        <v>568917.18999999994</v>
      </c>
      <c r="J10" s="37">
        <f t="shared" ref="J10:J32" si="0">I10/G10*100</f>
        <v>114.21623758909634</v>
      </c>
      <c r="K10" s="37">
        <f>I10/H10*100</f>
        <v>48.935191146873848</v>
      </c>
      <c r="L10" s="79"/>
      <c r="M10" s="79"/>
      <c r="N10" s="79"/>
    </row>
    <row r="11" spans="2:14" x14ac:dyDescent="0.25">
      <c r="B11" s="2">
        <v>6</v>
      </c>
      <c r="C11" s="2"/>
      <c r="D11" s="2"/>
      <c r="E11" s="2"/>
      <c r="F11" s="2" t="s">
        <v>3</v>
      </c>
      <c r="G11" s="34">
        <f>G12+G19+G22+G29</f>
        <v>498105.35000000003</v>
      </c>
      <c r="H11" s="34">
        <f>H12+H19+H22+H29</f>
        <v>1162593.17</v>
      </c>
      <c r="I11" s="34">
        <f>I12+I19+I22+I29</f>
        <v>568917.18999999994</v>
      </c>
      <c r="J11" s="37">
        <f t="shared" si="0"/>
        <v>114.21623758909634</v>
      </c>
      <c r="K11" s="37">
        <f t="shared" ref="K11:K31" si="1">I11/H11*100</f>
        <v>48.935191146873848</v>
      </c>
      <c r="L11" s="79"/>
      <c r="M11" s="79"/>
      <c r="N11" s="79"/>
    </row>
    <row r="12" spans="2:14" ht="25.5" x14ac:dyDescent="0.25">
      <c r="B12" s="2"/>
      <c r="C12" s="7">
        <v>63</v>
      </c>
      <c r="D12" s="7"/>
      <c r="E12" s="7"/>
      <c r="F12" s="7" t="s">
        <v>11</v>
      </c>
      <c r="G12" s="33">
        <f>SUM(G13+G16)</f>
        <v>459738.95</v>
      </c>
      <c r="H12" s="33">
        <f>SUM(H13+H16)</f>
        <v>1101720</v>
      </c>
      <c r="I12" s="33">
        <f>SUM(I13+I16)</f>
        <v>521253.72</v>
      </c>
      <c r="J12" s="37">
        <f t="shared" si="0"/>
        <v>113.38036944661746</v>
      </c>
      <c r="K12" s="37">
        <f t="shared" si="1"/>
        <v>47.312721925716147</v>
      </c>
      <c r="L12" s="79"/>
      <c r="M12" s="79"/>
      <c r="N12" s="79"/>
    </row>
    <row r="13" spans="2:14" ht="25.5" customHeight="1" x14ac:dyDescent="0.25">
      <c r="B13" s="3"/>
      <c r="C13" s="3"/>
      <c r="D13" s="3">
        <v>636</v>
      </c>
      <c r="E13" s="3"/>
      <c r="F13" s="18" t="s">
        <v>44</v>
      </c>
      <c r="G13" s="33">
        <f>SUM(G14:G15)</f>
        <v>459738.95</v>
      </c>
      <c r="H13" s="33">
        <f>SUM(H14:H15)</f>
        <v>1101720</v>
      </c>
      <c r="I13" s="33">
        <f>SUM(I14:I15)</f>
        <v>521253.72</v>
      </c>
      <c r="J13" s="37">
        <f t="shared" si="0"/>
        <v>113.38036944661746</v>
      </c>
      <c r="K13" s="37">
        <f t="shared" si="1"/>
        <v>47.312721925716147</v>
      </c>
      <c r="L13" s="79"/>
      <c r="M13" s="79"/>
      <c r="N13" s="79"/>
    </row>
    <row r="14" spans="2:14" ht="25.5" x14ac:dyDescent="0.25">
      <c r="B14" s="3"/>
      <c r="C14" s="3"/>
      <c r="D14" s="3"/>
      <c r="E14" s="3">
        <v>6361</v>
      </c>
      <c r="F14" s="35" t="s">
        <v>45</v>
      </c>
      <c r="G14" s="37">
        <v>459738.95</v>
      </c>
      <c r="H14" s="37">
        <v>1083370</v>
      </c>
      <c r="I14" s="37">
        <v>521253.72</v>
      </c>
      <c r="J14" s="37">
        <f t="shared" si="0"/>
        <v>113.38036944661746</v>
      </c>
      <c r="K14" s="37">
        <f t="shared" si="1"/>
        <v>48.114099522785381</v>
      </c>
    </row>
    <row r="15" spans="2:14" ht="25.5" x14ac:dyDescent="0.25">
      <c r="B15" s="3"/>
      <c r="C15" s="3"/>
      <c r="D15" s="4"/>
      <c r="E15" s="3">
        <v>6362</v>
      </c>
      <c r="F15" s="18" t="s">
        <v>46</v>
      </c>
      <c r="G15" s="37">
        <v>0</v>
      </c>
      <c r="H15" s="37">
        <v>18350</v>
      </c>
      <c r="I15" s="37">
        <v>0</v>
      </c>
      <c r="J15" s="37">
        <v>0</v>
      </c>
      <c r="K15" s="37">
        <f t="shared" si="1"/>
        <v>0</v>
      </c>
    </row>
    <row r="16" spans="2:14" ht="25.5" customHeight="1" x14ac:dyDescent="0.25">
      <c r="B16" s="3"/>
      <c r="C16" s="3"/>
      <c r="D16" s="3">
        <v>639</v>
      </c>
      <c r="E16" s="3"/>
      <c r="F16" s="18" t="s">
        <v>47</v>
      </c>
      <c r="G16" s="33">
        <f>SUM(G17:G18)</f>
        <v>0</v>
      </c>
      <c r="H16" s="33">
        <f>SUM(H17:H18)</f>
        <v>0</v>
      </c>
      <c r="I16" s="33">
        <f>SUM(I17:I18)</f>
        <v>0</v>
      </c>
      <c r="J16" s="37">
        <v>0</v>
      </c>
      <c r="K16" s="37">
        <v>0</v>
      </c>
    </row>
    <row r="17" spans="2:11" ht="25.5" customHeight="1" x14ac:dyDescent="0.25">
      <c r="B17" s="3"/>
      <c r="C17" s="3"/>
      <c r="D17" s="3"/>
      <c r="E17" s="3">
        <v>6391</v>
      </c>
      <c r="F17" s="18" t="s">
        <v>94</v>
      </c>
      <c r="G17" s="37">
        <v>0</v>
      </c>
      <c r="H17" s="37">
        <v>0</v>
      </c>
      <c r="I17" s="37">
        <v>0</v>
      </c>
      <c r="J17" s="37">
        <v>0</v>
      </c>
      <c r="K17" s="37">
        <v>0</v>
      </c>
    </row>
    <row r="18" spans="2:11" ht="25.5" customHeight="1" x14ac:dyDescent="0.25">
      <c r="B18" s="3"/>
      <c r="C18" s="3"/>
      <c r="D18" s="3"/>
      <c r="E18" s="3">
        <v>6393</v>
      </c>
      <c r="F18" s="18" t="s">
        <v>48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</row>
    <row r="19" spans="2:11" ht="25.5" customHeight="1" x14ac:dyDescent="0.25">
      <c r="B19" s="3"/>
      <c r="C19" s="3">
        <v>65</v>
      </c>
      <c r="D19" s="3"/>
      <c r="E19" s="3"/>
      <c r="F19" s="18" t="s">
        <v>49</v>
      </c>
      <c r="G19" s="33">
        <f t="shared" ref="G19:I20" si="2">SUM(G20)</f>
        <v>0</v>
      </c>
      <c r="H19" s="33">
        <f t="shared" si="2"/>
        <v>590</v>
      </c>
      <c r="I19" s="33">
        <f t="shared" si="2"/>
        <v>0</v>
      </c>
      <c r="J19" s="37">
        <v>0</v>
      </c>
      <c r="K19" s="37">
        <f t="shared" si="1"/>
        <v>0</v>
      </c>
    </row>
    <row r="20" spans="2:11" ht="25.5" customHeight="1" x14ac:dyDescent="0.25">
      <c r="B20" s="3"/>
      <c r="C20" s="3"/>
      <c r="D20" s="3">
        <v>652</v>
      </c>
      <c r="E20" s="3"/>
      <c r="F20" s="18" t="s">
        <v>50</v>
      </c>
      <c r="G20" s="33">
        <f t="shared" si="2"/>
        <v>0</v>
      </c>
      <c r="H20" s="33">
        <v>590</v>
      </c>
      <c r="I20" s="33">
        <f t="shared" si="2"/>
        <v>0</v>
      </c>
      <c r="J20" s="37">
        <v>0</v>
      </c>
      <c r="K20" s="37">
        <f t="shared" si="1"/>
        <v>0</v>
      </c>
    </row>
    <row r="21" spans="2:11" ht="25.5" customHeight="1" x14ac:dyDescent="0.25">
      <c r="B21" s="3"/>
      <c r="C21" s="3"/>
      <c r="D21" s="3"/>
      <c r="E21" s="3">
        <v>6526</v>
      </c>
      <c r="F21" s="18" t="s">
        <v>51</v>
      </c>
      <c r="G21" s="37">
        <v>0</v>
      </c>
      <c r="H21" s="37">
        <v>590</v>
      </c>
      <c r="I21" s="37">
        <v>0</v>
      </c>
      <c r="J21" s="37">
        <v>0</v>
      </c>
      <c r="K21" s="37">
        <f t="shared" si="1"/>
        <v>0</v>
      </c>
    </row>
    <row r="22" spans="2:11" ht="25.5" x14ac:dyDescent="0.25">
      <c r="B22" s="3"/>
      <c r="C22" s="3">
        <v>66</v>
      </c>
      <c r="D22" s="4"/>
      <c r="E22" s="4"/>
      <c r="F22" s="7" t="s">
        <v>95</v>
      </c>
      <c r="G22" s="33">
        <f>SUM(G23+G26)</f>
        <v>110</v>
      </c>
      <c r="H22" s="33">
        <f>SUM(H23+H26)</f>
        <v>500</v>
      </c>
      <c r="I22" s="33">
        <f>SUM(I23+I26)</f>
        <v>80</v>
      </c>
      <c r="J22" s="37">
        <f t="shared" si="0"/>
        <v>72.727272727272734</v>
      </c>
      <c r="K22" s="37">
        <f t="shared" si="1"/>
        <v>16</v>
      </c>
    </row>
    <row r="23" spans="2:11" ht="25.5" x14ac:dyDescent="0.25">
      <c r="B23" s="3"/>
      <c r="C23" s="12"/>
      <c r="D23" s="3">
        <v>661</v>
      </c>
      <c r="E23" s="4"/>
      <c r="F23" s="7" t="s">
        <v>26</v>
      </c>
      <c r="G23" s="33">
        <f>SUM(G24:G25)</f>
        <v>0</v>
      </c>
      <c r="H23" s="33">
        <f>SUM(H24:H25)</f>
        <v>0</v>
      </c>
      <c r="I23" s="33">
        <f>SUM(I24:I25)</f>
        <v>0</v>
      </c>
      <c r="J23" s="37">
        <v>0</v>
      </c>
      <c r="K23" s="37">
        <v>0</v>
      </c>
    </row>
    <row r="24" spans="2:11" x14ac:dyDescent="0.25">
      <c r="B24" s="3"/>
      <c r="C24" s="12"/>
      <c r="D24" s="3"/>
      <c r="E24" s="3">
        <v>6614</v>
      </c>
      <c r="F24" s="7" t="s">
        <v>112</v>
      </c>
      <c r="G24" s="33">
        <v>0</v>
      </c>
      <c r="H24" s="33">
        <v>0</v>
      </c>
      <c r="I24" s="33">
        <v>0</v>
      </c>
      <c r="J24" s="37">
        <v>0</v>
      </c>
      <c r="K24" s="37">
        <v>0</v>
      </c>
    </row>
    <row r="25" spans="2:11" ht="25.5" customHeight="1" x14ac:dyDescent="0.25">
      <c r="B25" s="3"/>
      <c r="C25" s="12"/>
      <c r="D25" s="4"/>
      <c r="E25" s="3">
        <v>6615</v>
      </c>
      <c r="F25" s="7" t="s">
        <v>52</v>
      </c>
      <c r="G25" s="37">
        <v>0</v>
      </c>
      <c r="H25" s="37">
        <v>0</v>
      </c>
      <c r="I25" s="37">
        <v>0</v>
      </c>
      <c r="J25" s="37">
        <v>0</v>
      </c>
      <c r="K25" s="37">
        <v>0</v>
      </c>
    </row>
    <row r="26" spans="2:11" ht="25.5" customHeight="1" x14ac:dyDescent="0.25">
      <c r="B26" s="3"/>
      <c r="C26" s="3"/>
      <c r="D26" s="3">
        <v>663</v>
      </c>
      <c r="E26" s="4"/>
      <c r="F26" s="7" t="s">
        <v>53</v>
      </c>
      <c r="G26" s="33">
        <f>SUM(G27:G28)</f>
        <v>110</v>
      </c>
      <c r="H26" s="33">
        <f>SUM(H27:H28)</f>
        <v>500</v>
      </c>
      <c r="I26" s="33">
        <f>SUM(I27:I28)</f>
        <v>80</v>
      </c>
      <c r="J26" s="37">
        <f t="shared" si="0"/>
        <v>72.727272727272734</v>
      </c>
      <c r="K26" s="37">
        <f t="shared" si="1"/>
        <v>16</v>
      </c>
    </row>
    <row r="27" spans="2:11" ht="25.5" customHeight="1" x14ac:dyDescent="0.25">
      <c r="B27" s="3"/>
      <c r="C27" s="3"/>
      <c r="D27" s="3"/>
      <c r="E27" s="3">
        <v>6631</v>
      </c>
      <c r="F27" s="7" t="s">
        <v>54</v>
      </c>
      <c r="G27" s="37">
        <v>110</v>
      </c>
      <c r="H27" s="37">
        <v>500</v>
      </c>
      <c r="I27" s="37">
        <v>80</v>
      </c>
      <c r="J27" s="37">
        <f t="shared" si="0"/>
        <v>72.727272727272734</v>
      </c>
      <c r="K27" s="37">
        <f t="shared" si="1"/>
        <v>16</v>
      </c>
    </row>
    <row r="28" spans="2:11" ht="25.5" customHeight="1" x14ac:dyDescent="0.25">
      <c r="B28" s="3"/>
      <c r="C28" s="3"/>
      <c r="D28" s="3"/>
      <c r="E28" s="3">
        <v>6632</v>
      </c>
      <c r="F28" s="7" t="s">
        <v>55</v>
      </c>
      <c r="G28" s="37">
        <v>0</v>
      </c>
      <c r="H28" s="37">
        <v>0</v>
      </c>
      <c r="I28" s="37">
        <v>0</v>
      </c>
      <c r="J28" s="37">
        <v>0</v>
      </c>
      <c r="K28" s="37">
        <v>0</v>
      </c>
    </row>
    <row r="29" spans="2:11" ht="25.5" customHeight="1" x14ac:dyDescent="0.25">
      <c r="B29" s="3"/>
      <c r="C29" s="3">
        <v>67</v>
      </c>
      <c r="D29" s="3"/>
      <c r="E29" s="3"/>
      <c r="F29" s="7" t="s">
        <v>56</v>
      </c>
      <c r="G29" s="33">
        <f>SUM(G30)</f>
        <v>38256.400000000001</v>
      </c>
      <c r="H29" s="33">
        <f>SUM(H30)</f>
        <v>59783.17</v>
      </c>
      <c r="I29" s="33">
        <f>SUM(I30)</f>
        <v>47583.47</v>
      </c>
      <c r="J29" s="37">
        <f t="shared" si="0"/>
        <v>124.38041739421377</v>
      </c>
      <c r="K29" s="37">
        <f t="shared" si="1"/>
        <v>79.593420690137378</v>
      </c>
    </row>
    <row r="30" spans="2:11" ht="25.5" customHeight="1" x14ac:dyDescent="0.25">
      <c r="B30" s="3"/>
      <c r="C30" s="3"/>
      <c r="D30" s="3">
        <v>671</v>
      </c>
      <c r="E30" s="3"/>
      <c r="F30" s="7" t="s">
        <v>57</v>
      </c>
      <c r="G30" s="33">
        <f>SUM(G31:G32)</f>
        <v>38256.400000000001</v>
      </c>
      <c r="H30" s="33">
        <f>SUM(H31:H32)</f>
        <v>59783.17</v>
      </c>
      <c r="I30" s="33">
        <f>SUM(I31:I32)</f>
        <v>47583.47</v>
      </c>
      <c r="J30" s="37">
        <f t="shared" si="0"/>
        <v>124.38041739421377</v>
      </c>
      <c r="K30" s="37">
        <f t="shared" si="1"/>
        <v>79.593420690137378</v>
      </c>
    </row>
    <row r="31" spans="2:11" ht="25.5" customHeight="1" x14ac:dyDescent="0.25">
      <c r="B31" s="3"/>
      <c r="C31" s="3"/>
      <c r="D31" s="3"/>
      <c r="E31" s="3">
        <v>6711</v>
      </c>
      <c r="F31" s="7" t="s">
        <v>58</v>
      </c>
      <c r="G31" s="37">
        <v>38056.42</v>
      </c>
      <c r="H31" s="37">
        <v>59783.17</v>
      </c>
      <c r="I31" s="37">
        <v>47178.64</v>
      </c>
      <c r="J31" s="37">
        <f t="shared" si="0"/>
        <v>123.97025258813099</v>
      </c>
      <c r="K31" s="37">
        <f t="shared" si="1"/>
        <v>78.916256866271894</v>
      </c>
    </row>
    <row r="32" spans="2:11" ht="25.5" customHeight="1" x14ac:dyDescent="0.25">
      <c r="B32" s="3"/>
      <c r="C32" s="3"/>
      <c r="D32" s="3"/>
      <c r="E32" s="3">
        <v>6712</v>
      </c>
      <c r="F32" s="7" t="s">
        <v>59</v>
      </c>
      <c r="G32" s="37">
        <v>199.98</v>
      </c>
      <c r="H32" s="37">
        <v>0</v>
      </c>
      <c r="I32" s="37">
        <v>404.83</v>
      </c>
      <c r="J32" s="37">
        <f t="shared" si="0"/>
        <v>202.43524352435242</v>
      </c>
      <c r="K32" s="37">
        <v>0</v>
      </c>
    </row>
    <row r="33" spans="2:13" x14ac:dyDescent="0.25">
      <c r="B33" s="12">
        <v>7</v>
      </c>
      <c r="C33" s="3"/>
      <c r="D33" s="4"/>
      <c r="E33" s="4"/>
      <c r="F33" s="2" t="s">
        <v>19</v>
      </c>
      <c r="G33" s="36">
        <f>G34</f>
        <v>0</v>
      </c>
      <c r="H33" s="36">
        <f>H34</f>
        <v>0</v>
      </c>
      <c r="I33" s="36">
        <f>I34</f>
        <v>0</v>
      </c>
      <c r="J33" s="37">
        <v>0</v>
      </c>
      <c r="K33" s="37">
        <v>0</v>
      </c>
    </row>
    <row r="34" spans="2:13" ht="30.75" customHeight="1" x14ac:dyDescent="0.25">
      <c r="B34" s="3"/>
      <c r="C34" s="3">
        <v>72</v>
      </c>
      <c r="D34" s="4"/>
      <c r="E34" s="4"/>
      <c r="F34" s="18" t="s">
        <v>20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</row>
    <row r="35" spans="2:13" x14ac:dyDescent="0.25">
      <c r="B35" s="3"/>
      <c r="C35" s="3"/>
      <c r="D35" s="3">
        <v>721</v>
      </c>
      <c r="E35" s="3"/>
      <c r="F35" s="18" t="s">
        <v>27</v>
      </c>
      <c r="G35" s="37">
        <v>0</v>
      </c>
      <c r="H35" s="37">
        <v>0</v>
      </c>
      <c r="I35" s="37">
        <v>0</v>
      </c>
      <c r="J35" s="37">
        <v>0</v>
      </c>
      <c r="K35" s="37">
        <v>0</v>
      </c>
    </row>
    <row r="36" spans="2:13" x14ac:dyDescent="0.25">
      <c r="B36" s="3"/>
      <c r="C36" s="3"/>
      <c r="D36" s="3"/>
      <c r="E36" s="3">
        <v>7211</v>
      </c>
      <c r="F36" s="18" t="s">
        <v>28</v>
      </c>
      <c r="G36" s="37">
        <v>0</v>
      </c>
      <c r="H36" s="37">
        <v>0</v>
      </c>
      <c r="I36" s="37">
        <v>0</v>
      </c>
      <c r="J36" s="37">
        <v>0</v>
      </c>
      <c r="K36" s="37">
        <v>0</v>
      </c>
    </row>
    <row r="37" spans="2:13" ht="18" x14ac:dyDescent="0.25">
      <c r="B37" s="129"/>
      <c r="C37" s="129"/>
      <c r="D37" s="129"/>
      <c r="E37" s="129"/>
      <c r="F37" s="129"/>
      <c r="G37" s="129"/>
      <c r="H37" s="129"/>
      <c r="I37" s="129"/>
      <c r="J37" s="129"/>
      <c r="K37" s="129"/>
    </row>
    <row r="38" spans="2:13" ht="36.75" customHeight="1" x14ac:dyDescent="0.25">
      <c r="B38" s="133" t="s">
        <v>7</v>
      </c>
      <c r="C38" s="134"/>
      <c r="D38" s="134"/>
      <c r="E38" s="134"/>
      <c r="F38" s="135"/>
      <c r="G38" s="23" t="s">
        <v>171</v>
      </c>
      <c r="H38" s="23" t="s">
        <v>211</v>
      </c>
      <c r="I38" s="23" t="s">
        <v>212</v>
      </c>
      <c r="J38" s="23" t="s">
        <v>21</v>
      </c>
      <c r="K38" s="23" t="s">
        <v>39</v>
      </c>
    </row>
    <row r="39" spans="2:13" x14ac:dyDescent="0.25">
      <c r="B39" s="130">
        <v>1</v>
      </c>
      <c r="C39" s="131"/>
      <c r="D39" s="131"/>
      <c r="E39" s="131"/>
      <c r="F39" s="132"/>
      <c r="G39" s="24">
        <v>2</v>
      </c>
      <c r="H39" s="24">
        <v>3</v>
      </c>
      <c r="I39" s="24">
        <v>4</v>
      </c>
      <c r="J39" s="24" t="s">
        <v>102</v>
      </c>
      <c r="K39" s="24" t="s">
        <v>174</v>
      </c>
    </row>
    <row r="40" spans="2:13" x14ac:dyDescent="0.25">
      <c r="B40" s="2"/>
      <c r="C40" s="2"/>
      <c r="D40" s="2"/>
      <c r="E40" s="2"/>
      <c r="F40" s="2" t="s">
        <v>37</v>
      </c>
      <c r="G40" s="95">
        <f>G41+G87</f>
        <v>496667.5</v>
      </c>
      <c r="H40" s="94">
        <f>H41+H87</f>
        <v>1165563.17</v>
      </c>
      <c r="I40" s="95">
        <f>I41+I87</f>
        <v>650857.79999999993</v>
      </c>
      <c r="J40" s="37">
        <f>I40/G40*100</f>
        <v>131.04497475675373</v>
      </c>
      <c r="K40" s="37">
        <f>I40/H40*100</f>
        <v>55.840628526380087</v>
      </c>
      <c r="L40" s="79"/>
      <c r="M40" s="79"/>
    </row>
    <row r="41" spans="2:13" x14ac:dyDescent="0.25">
      <c r="B41" s="2">
        <v>3</v>
      </c>
      <c r="C41" s="2"/>
      <c r="D41" s="2"/>
      <c r="E41" s="2"/>
      <c r="F41" s="2" t="s">
        <v>4</v>
      </c>
      <c r="G41" s="38">
        <f>G42+G50+G80+G84</f>
        <v>496467.52</v>
      </c>
      <c r="H41" s="38">
        <f>H42+H50+H80+H84</f>
        <v>1147213.17</v>
      </c>
      <c r="I41" s="38">
        <f>I42+I50+I80+I84</f>
        <v>650452.97</v>
      </c>
      <c r="J41" s="37">
        <f t="shared" ref="J41:J90" si="3">I41/G41*100</f>
        <v>131.01621834193705</v>
      </c>
      <c r="K41" s="37">
        <f t="shared" ref="K41:K90" si="4">I41/H41*100</f>
        <v>56.698527092397313</v>
      </c>
    </row>
    <row r="42" spans="2:13" x14ac:dyDescent="0.25">
      <c r="B42" s="2"/>
      <c r="C42" s="7">
        <v>31</v>
      </c>
      <c r="D42" s="7"/>
      <c r="E42" s="7"/>
      <c r="F42" s="7" t="s">
        <v>5</v>
      </c>
      <c r="G42" s="37">
        <f>G43+G45+G47</f>
        <v>419553.77</v>
      </c>
      <c r="H42" s="33">
        <f>H43+H45+H47</f>
        <v>977180</v>
      </c>
      <c r="I42" s="37">
        <f>I43+I45+I47</f>
        <v>567392.78</v>
      </c>
      <c r="J42" s="37">
        <f t="shared" si="3"/>
        <v>135.23720213502074</v>
      </c>
      <c r="K42" s="37">
        <f t="shared" si="4"/>
        <v>58.064305450377617</v>
      </c>
    </row>
    <row r="43" spans="2:13" x14ac:dyDescent="0.25">
      <c r="B43" s="3"/>
      <c r="C43" s="3"/>
      <c r="D43" s="3">
        <v>311</v>
      </c>
      <c r="E43" s="3"/>
      <c r="F43" s="3" t="s">
        <v>29</v>
      </c>
      <c r="G43" s="37">
        <f>G44</f>
        <v>346731.28</v>
      </c>
      <c r="H43" s="33">
        <f>H44</f>
        <v>800000</v>
      </c>
      <c r="I43" s="37">
        <f>I44</f>
        <v>472892.08</v>
      </c>
      <c r="J43" s="37">
        <f t="shared" si="3"/>
        <v>136.38575671626742</v>
      </c>
      <c r="K43" s="37">
        <f t="shared" si="4"/>
        <v>59.111510000000003</v>
      </c>
    </row>
    <row r="44" spans="2:13" x14ac:dyDescent="0.25">
      <c r="B44" s="3"/>
      <c r="C44" s="3"/>
      <c r="D44" s="3"/>
      <c r="E44" s="3">
        <v>3111</v>
      </c>
      <c r="F44" s="3" t="s">
        <v>30</v>
      </c>
      <c r="G44" s="37">
        <v>346731.28</v>
      </c>
      <c r="H44" s="33">
        <v>800000</v>
      </c>
      <c r="I44" s="37">
        <v>472892.08</v>
      </c>
      <c r="J44" s="37">
        <f t="shared" si="3"/>
        <v>136.38575671626742</v>
      </c>
      <c r="K44" s="37">
        <f t="shared" si="4"/>
        <v>59.111510000000003</v>
      </c>
    </row>
    <row r="45" spans="2:13" x14ac:dyDescent="0.25">
      <c r="B45" s="3"/>
      <c r="C45" s="3"/>
      <c r="D45" s="3">
        <v>312</v>
      </c>
      <c r="E45" s="3"/>
      <c r="F45" s="3" t="s">
        <v>60</v>
      </c>
      <c r="G45" s="37">
        <f>G46</f>
        <v>15600.23</v>
      </c>
      <c r="H45" s="33">
        <f>H46</f>
        <v>45180</v>
      </c>
      <c r="I45" s="37">
        <f>I46</f>
        <v>16473.52</v>
      </c>
      <c r="J45" s="37">
        <f t="shared" si="3"/>
        <v>105.59793028692526</v>
      </c>
      <c r="K45" s="37">
        <f t="shared" si="4"/>
        <v>36.461974324922529</v>
      </c>
    </row>
    <row r="46" spans="2:13" x14ac:dyDescent="0.25">
      <c r="B46" s="3"/>
      <c r="C46" s="3"/>
      <c r="D46" s="3"/>
      <c r="E46" s="3">
        <v>3121</v>
      </c>
      <c r="F46" s="3" t="s">
        <v>60</v>
      </c>
      <c r="G46" s="37">
        <v>15600.23</v>
      </c>
      <c r="H46" s="33">
        <v>45180</v>
      </c>
      <c r="I46" s="37">
        <v>16473.52</v>
      </c>
      <c r="J46" s="37">
        <f t="shared" si="3"/>
        <v>105.59793028692526</v>
      </c>
      <c r="K46" s="37">
        <f t="shared" si="4"/>
        <v>36.461974324922529</v>
      </c>
    </row>
    <row r="47" spans="2:13" x14ac:dyDescent="0.25">
      <c r="B47" s="3"/>
      <c r="C47" s="3"/>
      <c r="D47" s="3">
        <v>313</v>
      </c>
      <c r="E47" s="3"/>
      <c r="F47" s="3" t="s">
        <v>101</v>
      </c>
      <c r="G47" s="37">
        <f>G48+G49</f>
        <v>57222.26</v>
      </c>
      <c r="H47" s="37">
        <f>H48</f>
        <v>132000</v>
      </c>
      <c r="I47" s="37">
        <f>I48+I49</f>
        <v>78027.179999999993</v>
      </c>
      <c r="J47" s="37">
        <f t="shared" si="3"/>
        <v>136.3580886179609</v>
      </c>
      <c r="K47" s="37">
        <f t="shared" si="4"/>
        <v>59.111499999999992</v>
      </c>
    </row>
    <row r="48" spans="2:13" x14ac:dyDescent="0.25">
      <c r="B48" s="3"/>
      <c r="C48" s="3"/>
      <c r="D48" s="3"/>
      <c r="E48" s="3">
        <v>3132</v>
      </c>
      <c r="F48" s="3" t="s">
        <v>61</v>
      </c>
      <c r="G48" s="37">
        <v>57222.26</v>
      </c>
      <c r="H48" s="33">
        <v>132000</v>
      </c>
      <c r="I48" s="37">
        <v>78027.179999999993</v>
      </c>
      <c r="J48" s="37">
        <f t="shared" si="3"/>
        <v>136.3580886179609</v>
      </c>
      <c r="K48" s="37">
        <f t="shared" si="4"/>
        <v>59.111499999999992</v>
      </c>
    </row>
    <row r="49" spans="2:11" ht="25.5" x14ac:dyDescent="0.25">
      <c r="B49" s="3"/>
      <c r="C49" s="3"/>
      <c r="D49" s="3"/>
      <c r="E49" s="3">
        <v>3133</v>
      </c>
      <c r="F49" s="18" t="s">
        <v>62</v>
      </c>
      <c r="G49" s="37"/>
      <c r="H49" s="33"/>
      <c r="I49" s="37"/>
      <c r="J49" s="37">
        <v>0</v>
      </c>
      <c r="K49" s="37">
        <v>0</v>
      </c>
    </row>
    <row r="50" spans="2:11" x14ac:dyDescent="0.25">
      <c r="B50" s="3"/>
      <c r="C50" s="3">
        <v>32</v>
      </c>
      <c r="D50" s="4"/>
      <c r="E50" s="4"/>
      <c r="F50" s="3" t="s">
        <v>10</v>
      </c>
      <c r="G50" s="37">
        <f>G51+G56+G63+G73</f>
        <v>76602.929999999993</v>
      </c>
      <c r="H50" s="33">
        <f>H51+H56+H63+H73</f>
        <v>153683.16999999998</v>
      </c>
      <c r="I50" s="37">
        <f>I51+I56+I63+I73</f>
        <v>82710.189999999988</v>
      </c>
      <c r="J50" s="37">
        <f t="shared" si="3"/>
        <v>107.97261932409113</v>
      </c>
      <c r="K50" s="37">
        <f t="shared" si="4"/>
        <v>53.818638696742141</v>
      </c>
    </row>
    <row r="51" spans="2:11" x14ac:dyDescent="0.25">
      <c r="B51" s="3"/>
      <c r="C51" s="3"/>
      <c r="D51" s="3">
        <v>321</v>
      </c>
      <c r="E51" s="3"/>
      <c r="F51" s="3" t="s">
        <v>31</v>
      </c>
      <c r="G51" s="37">
        <f>G52+G53+G54+G55</f>
        <v>20135.93</v>
      </c>
      <c r="H51" s="37">
        <f>H52+H53+H54+H55</f>
        <v>45860</v>
      </c>
      <c r="I51" s="37">
        <f>I52+I53+I54+I55</f>
        <v>24495.96</v>
      </c>
      <c r="J51" s="37">
        <f t="shared" si="3"/>
        <v>121.65298548415693</v>
      </c>
      <c r="K51" s="37">
        <f t="shared" si="4"/>
        <v>53.414653292629744</v>
      </c>
    </row>
    <row r="52" spans="2:11" x14ac:dyDescent="0.25">
      <c r="B52" s="3"/>
      <c r="C52" s="12"/>
      <c r="D52" s="3"/>
      <c r="E52" s="3">
        <v>3211</v>
      </c>
      <c r="F52" s="18" t="s">
        <v>32</v>
      </c>
      <c r="G52" s="37">
        <v>1257.24</v>
      </c>
      <c r="H52" s="33">
        <v>1460</v>
      </c>
      <c r="I52" s="37">
        <v>2059.75</v>
      </c>
      <c r="J52" s="37">
        <f t="shared" si="3"/>
        <v>163.83109032483853</v>
      </c>
      <c r="K52" s="37">
        <f t="shared" si="4"/>
        <v>141.07876712328766</v>
      </c>
    </row>
    <row r="53" spans="2:11" ht="25.5" x14ac:dyDescent="0.25">
      <c r="B53" s="3"/>
      <c r="C53" s="12"/>
      <c r="D53" s="4"/>
      <c r="E53" s="3">
        <v>3212</v>
      </c>
      <c r="F53" s="18" t="s">
        <v>63</v>
      </c>
      <c r="G53" s="37">
        <v>18631.189999999999</v>
      </c>
      <c r="H53" s="33">
        <v>44000</v>
      </c>
      <c r="I53" s="37">
        <v>22236.21</v>
      </c>
      <c r="J53" s="37">
        <f t="shared" si="3"/>
        <v>119.34938133313008</v>
      </c>
      <c r="K53" s="37">
        <f t="shared" si="4"/>
        <v>50.536840909090905</v>
      </c>
    </row>
    <row r="54" spans="2:11" x14ac:dyDescent="0.25">
      <c r="B54" s="3"/>
      <c r="C54" s="12"/>
      <c r="D54" s="4"/>
      <c r="E54" s="3">
        <v>3213</v>
      </c>
      <c r="F54" s="18" t="s">
        <v>113</v>
      </c>
      <c r="G54" s="37">
        <v>157.5</v>
      </c>
      <c r="H54" s="33">
        <v>400</v>
      </c>
      <c r="I54" s="37">
        <v>200</v>
      </c>
      <c r="J54" s="37">
        <f t="shared" si="3"/>
        <v>126.98412698412697</v>
      </c>
      <c r="K54" s="37">
        <f t="shared" si="4"/>
        <v>50</v>
      </c>
    </row>
    <row r="55" spans="2:11" x14ac:dyDescent="0.25">
      <c r="B55" s="3"/>
      <c r="C55" s="12"/>
      <c r="D55" s="4"/>
      <c r="E55" s="3">
        <v>3214</v>
      </c>
      <c r="F55" s="18" t="s">
        <v>64</v>
      </c>
      <c r="G55" s="37">
        <v>90</v>
      </c>
      <c r="H55" s="33">
        <v>0</v>
      </c>
      <c r="I55" s="37">
        <v>0</v>
      </c>
      <c r="J55" s="37">
        <v>0</v>
      </c>
      <c r="K55" s="37">
        <v>0</v>
      </c>
    </row>
    <row r="56" spans="2:11" x14ac:dyDescent="0.25">
      <c r="B56" s="3"/>
      <c r="C56" s="3"/>
      <c r="D56" s="3">
        <v>322</v>
      </c>
      <c r="E56" s="4"/>
      <c r="F56" s="3" t="s">
        <v>65</v>
      </c>
      <c r="G56" s="37">
        <f>G57+G58+G59+G60+G61+G62</f>
        <v>33435.57</v>
      </c>
      <c r="H56" s="33">
        <f>SUM(H57:H62)</f>
        <v>67078.17</v>
      </c>
      <c r="I56" s="37">
        <f>I57+I58+I59+I60+I61+I62</f>
        <v>35514.689999999995</v>
      </c>
      <c r="J56" s="37">
        <f t="shared" si="3"/>
        <v>106.21828788921496</v>
      </c>
      <c r="K56" s="37">
        <f t="shared" si="4"/>
        <v>52.945227933320183</v>
      </c>
    </row>
    <row r="57" spans="2:11" x14ac:dyDescent="0.25">
      <c r="B57" s="3"/>
      <c r="C57" s="3"/>
      <c r="D57" s="3"/>
      <c r="E57" s="3">
        <v>3221</v>
      </c>
      <c r="F57" s="3" t="s">
        <v>66</v>
      </c>
      <c r="G57" s="37">
        <v>2690.53</v>
      </c>
      <c r="H57" s="33">
        <v>5160</v>
      </c>
      <c r="I57" s="37">
        <v>3307.66</v>
      </c>
      <c r="J57" s="37">
        <f t="shared" si="3"/>
        <v>122.93711647890935</v>
      </c>
      <c r="K57" s="37">
        <f t="shared" si="4"/>
        <v>64.101937984496118</v>
      </c>
    </row>
    <row r="58" spans="2:11" x14ac:dyDescent="0.25">
      <c r="B58" s="3"/>
      <c r="C58" s="3"/>
      <c r="D58" s="3"/>
      <c r="E58" s="3">
        <v>3222</v>
      </c>
      <c r="F58" s="3" t="s">
        <v>67</v>
      </c>
      <c r="G58" s="37">
        <v>20472.16</v>
      </c>
      <c r="H58" s="33">
        <v>41410</v>
      </c>
      <c r="I58" s="37">
        <v>24182.61</v>
      </c>
      <c r="J58" s="37">
        <f t="shared" si="3"/>
        <v>118.12436987596814</v>
      </c>
      <c r="K58" s="37">
        <f t="shared" si="4"/>
        <v>58.397995653223859</v>
      </c>
    </row>
    <row r="59" spans="2:11" x14ac:dyDescent="0.25">
      <c r="B59" s="3"/>
      <c r="C59" s="3"/>
      <c r="D59" s="3"/>
      <c r="E59" s="3">
        <v>3223</v>
      </c>
      <c r="F59" s="3" t="s">
        <v>68</v>
      </c>
      <c r="G59" s="37">
        <v>9278.0499999999993</v>
      </c>
      <c r="H59" s="33">
        <v>17168.169999999998</v>
      </c>
      <c r="I59" s="37">
        <v>5362.8</v>
      </c>
      <c r="J59" s="37">
        <f t="shared" si="3"/>
        <v>57.80093877485033</v>
      </c>
      <c r="K59" s="37">
        <f t="shared" si="4"/>
        <v>31.236876149292563</v>
      </c>
    </row>
    <row r="60" spans="2:11" ht="25.5" x14ac:dyDescent="0.25">
      <c r="B60" s="3"/>
      <c r="C60" s="3"/>
      <c r="D60" s="3"/>
      <c r="E60" s="3">
        <v>3224</v>
      </c>
      <c r="F60" s="18" t="s">
        <v>69</v>
      </c>
      <c r="G60" s="37">
        <v>688.9</v>
      </c>
      <c r="H60" s="33">
        <v>1600</v>
      </c>
      <c r="I60" s="37">
        <v>1428.6</v>
      </c>
      <c r="J60" s="37">
        <f t="shared" si="3"/>
        <v>207.3740746116998</v>
      </c>
      <c r="K60" s="37">
        <f t="shared" si="4"/>
        <v>89.287499999999994</v>
      </c>
    </row>
    <row r="61" spans="2:11" x14ac:dyDescent="0.25">
      <c r="B61" s="3"/>
      <c r="C61" s="3"/>
      <c r="D61" s="3"/>
      <c r="E61" s="3">
        <v>3225</v>
      </c>
      <c r="F61" s="3" t="s">
        <v>70</v>
      </c>
      <c r="G61" s="37">
        <v>123.75</v>
      </c>
      <c r="H61" s="33">
        <v>1440</v>
      </c>
      <c r="I61" s="37">
        <v>970.13</v>
      </c>
      <c r="J61" s="37">
        <f t="shared" si="3"/>
        <v>783.94343434343432</v>
      </c>
      <c r="K61" s="37">
        <f t="shared" si="4"/>
        <v>67.370138888888889</v>
      </c>
    </row>
    <row r="62" spans="2:11" x14ac:dyDescent="0.25">
      <c r="B62" s="3"/>
      <c r="C62" s="3"/>
      <c r="D62" s="3"/>
      <c r="E62" s="3">
        <v>3227</v>
      </c>
      <c r="F62" s="3" t="s">
        <v>71</v>
      </c>
      <c r="G62" s="37">
        <v>182.18</v>
      </c>
      <c r="H62" s="33">
        <v>300</v>
      </c>
      <c r="I62" s="37">
        <v>262.89</v>
      </c>
      <c r="J62" s="37">
        <f t="shared" si="3"/>
        <v>144.30233834669008</v>
      </c>
      <c r="K62" s="37">
        <f t="shared" si="4"/>
        <v>87.63</v>
      </c>
    </row>
    <row r="63" spans="2:11" x14ac:dyDescent="0.25">
      <c r="B63" s="3"/>
      <c r="C63" s="3"/>
      <c r="D63" s="3">
        <v>323</v>
      </c>
      <c r="E63" s="3"/>
      <c r="F63" s="3" t="s">
        <v>72</v>
      </c>
      <c r="G63" s="37">
        <f>G64+G65+G66+G67+G68+G69+G70+G71+G72</f>
        <v>21626.729999999996</v>
      </c>
      <c r="H63" s="33">
        <f>H64+H65+H66+H67+H68+H69+H70+H71+H72</f>
        <v>33775</v>
      </c>
      <c r="I63" s="37">
        <f>I64+I65+I66+I67+I68+I69+I70+I71+I72</f>
        <v>21015.84</v>
      </c>
      <c r="J63" s="37">
        <f t="shared" si="3"/>
        <v>97.17530112041905</v>
      </c>
      <c r="K63" s="37">
        <f t="shared" si="4"/>
        <v>62.223064396743155</v>
      </c>
    </row>
    <row r="64" spans="2:11" x14ac:dyDescent="0.25">
      <c r="B64" s="3"/>
      <c r="C64" s="3"/>
      <c r="D64" s="3"/>
      <c r="E64" s="3">
        <v>3231</v>
      </c>
      <c r="F64" s="3" t="s">
        <v>73</v>
      </c>
      <c r="G64" s="37">
        <v>250.52</v>
      </c>
      <c r="H64" s="33">
        <v>500</v>
      </c>
      <c r="I64" s="37">
        <v>229.26</v>
      </c>
      <c r="J64" s="37">
        <f t="shared" si="3"/>
        <v>91.5136516046623</v>
      </c>
      <c r="K64" s="37">
        <f t="shared" si="4"/>
        <v>45.851999999999997</v>
      </c>
    </row>
    <row r="65" spans="2:11" x14ac:dyDescent="0.25">
      <c r="B65" s="3"/>
      <c r="C65" s="3"/>
      <c r="D65" s="3"/>
      <c r="E65" s="3">
        <v>3232</v>
      </c>
      <c r="F65" s="3" t="s">
        <v>74</v>
      </c>
      <c r="G65" s="37">
        <v>853</v>
      </c>
      <c r="H65" s="33">
        <v>1900</v>
      </c>
      <c r="I65" s="37">
        <v>3677.2</v>
      </c>
      <c r="J65" s="37">
        <f t="shared" si="3"/>
        <v>431.09026963657675</v>
      </c>
      <c r="K65" s="37">
        <f t="shared" si="4"/>
        <v>193.53684210526313</v>
      </c>
    </row>
    <row r="66" spans="2:11" x14ac:dyDescent="0.25">
      <c r="B66" s="3"/>
      <c r="C66" s="3"/>
      <c r="D66" s="3"/>
      <c r="E66" s="3">
        <v>3233</v>
      </c>
      <c r="F66" s="3" t="s">
        <v>205</v>
      </c>
      <c r="G66" s="37">
        <v>0</v>
      </c>
      <c r="H66" s="33">
        <v>5</v>
      </c>
      <c r="I66" s="37">
        <v>0</v>
      </c>
      <c r="J66" s="37">
        <v>0</v>
      </c>
      <c r="K66" s="37">
        <f t="shared" ref="K66" si="5">I66/H66*100</f>
        <v>0</v>
      </c>
    </row>
    <row r="67" spans="2:11" x14ac:dyDescent="0.25">
      <c r="B67" s="3"/>
      <c r="C67" s="3"/>
      <c r="D67" s="3"/>
      <c r="E67" s="3">
        <v>3234</v>
      </c>
      <c r="F67" s="3" t="s">
        <v>75</v>
      </c>
      <c r="G67" s="37">
        <v>1792.83</v>
      </c>
      <c r="H67" s="33">
        <v>3000</v>
      </c>
      <c r="I67" s="37">
        <v>1712.97</v>
      </c>
      <c r="J67" s="37">
        <f t="shared" si="3"/>
        <v>95.545589933234055</v>
      </c>
      <c r="K67" s="37">
        <f t="shared" si="4"/>
        <v>57.098999999999997</v>
      </c>
    </row>
    <row r="68" spans="2:11" x14ac:dyDescent="0.25">
      <c r="B68" s="3"/>
      <c r="C68" s="3"/>
      <c r="D68" s="3"/>
      <c r="E68" s="3">
        <v>3235</v>
      </c>
      <c r="F68" s="3" t="s">
        <v>76</v>
      </c>
      <c r="G68" s="37">
        <v>14752.8</v>
      </c>
      <c r="H68" s="33">
        <v>21050</v>
      </c>
      <c r="I68" s="37">
        <v>14119.2</v>
      </c>
      <c r="J68" s="37">
        <f t="shared" si="3"/>
        <v>95.705222059541256</v>
      </c>
      <c r="K68" s="37">
        <f t="shared" si="4"/>
        <v>67.074584323040384</v>
      </c>
    </row>
    <row r="69" spans="2:11" x14ac:dyDescent="0.25">
      <c r="B69" s="3"/>
      <c r="C69" s="3"/>
      <c r="D69" s="3"/>
      <c r="E69" s="3">
        <v>3236</v>
      </c>
      <c r="F69" s="3" t="s">
        <v>77</v>
      </c>
      <c r="G69" s="37">
        <v>73</v>
      </c>
      <c r="H69" s="33">
        <v>3000</v>
      </c>
      <c r="I69" s="37">
        <v>0</v>
      </c>
      <c r="J69" s="37">
        <v>0</v>
      </c>
      <c r="K69" s="37">
        <f t="shared" si="4"/>
        <v>0</v>
      </c>
    </row>
    <row r="70" spans="2:11" x14ac:dyDescent="0.25">
      <c r="B70" s="3"/>
      <c r="C70" s="3"/>
      <c r="D70" s="3"/>
      <c r="E70" s="3">
        <v>3237</v>
      </c>
      <c r="F70" s="3" t="s">
        <v>78</v>
      </c>
      <c r="G70" s="37">
        <v>2947.05</v>
      </c>
      <c r="H70" s="33">
        <v>2520</v>
      </c>
      <c r="I70" s="37">
        <v>394.3</v>
      </c>
      <c r="J70" s="37">
        <f t="shared" si="3"/>
        <v>13.379481176091346</v>
      </c>
      <c r="K70" s="37">
        <f t="shared" si="4"/>
        <v>15.646825396825397</v>
      </c>
    </row>
    <row r="71" spans="2:11" x14ac:dyDescent="0.25">
      <c r="B71" s="3"/>
      <c r="C71" s="3"/>
      <c r="D71" s="3"/>
      <c r="E71" s="3">
        <v>3238</v>
      </c>
      <c r="F71" s="3" t="s">
        <v>79</v>
      </c>
      <c r="G71" s="37">
        <v>822.53</v>
      </c>
      <c r="H71" s="33">
        <v>1600</v>
      </c>
      <c r="I71" s="37">
        <v>882.91</v>
      </c>
      <c r="J71" s="37">
        <f t="shared" si="3"/>
        <v>107.34076568635795</v>
      </c>
      <c r="K71" s="37">
        <f t="shared" si="4"/>
        <v>55.181875000000005</v>
      </c>
    </row>
    <row r="72" spans="2:11" x14ac:dyDescent="0.25">
      <c r="B72" s="3"/>
      <c r="C72" s="3"/>
      <c r="D72" s="3"/>
      <c r="E72" s="3">
        <v>3239</v>
      </c>
      <c r="F72" s="3" t="s">
        <v>80</v>
      </c>
      <c r="G72" s="37">
        <v>135</v>
      </c>
      <c r="H72" s="33">
        <v>200</v>
      </c>
      <c r="I72" s="37">
        <v>0</v>
      </c>
      <c r="J72" s="37">
        <v>0</v>
      </c>
      <c r="K72" s="37">
        <f t="shared" si="4"/>
        <v>0</v>
      </c>
    </row>
    <row r="73" spans="2:11" x14ac:dyDescent="0.25">
      <c r="B73" s="3"/>
      <c r="C73" s="3"/>
      <c r="D73" s="3">
        <v>329</v>
      </c>
      <c r="E73" s="3"/>
      <c r="F73" s="3" t="s">
        <v>81</v>
      </c>
      <c r="G73" s="37">
        <f>G74+G75+G76+G77+G78+G79</f>
        <v>1404.7</v>
      </c>
      <c r="H73" s="33">
        <f>H74+H75+H76+H77+H78+H79</f>
        <v>6970</v>
      </c>
      <c r="I73" s="37">
        <f>I74+I75+I76+I77+I78+I79</f>
        <v>1683.7</v>
      </c>
      <c r="J73" s="37">
        <f t="shared" si="3"/>
        <v>119.86189221897914</v>
      </c>
      <c r="K73" s="37">
        <f t="shared" si="4"/>
        <v>24.156384505021521</v>
      </c>
    </row>
    <row r="74" spans="2:11" x14ac:dyDescent="0.25">
      <c r="B74" s="3"/>
      <c r="C74" s="3"/>
      <c r="D74" s="3"/>
      <c r="E74" s="3">
        <v>3291</v>
      </c>
      <c r="F74" s="3" t="s">
        <v>206</v>
      </c>
      <c r="G74" s="37">
        <v>0</v>
      </c>
      <c r="H74" s="33">
        <v>0</v>
      </c>
      <c r="I74" s="37">
        <v>0</v>
      </c>
      <c r="J74" s="37">
        <v>0</v>
      </c>
      <c r="K74" s="37">
        <v>0</v>
      </c>
    </row>
    <row r="75" spans="2:11" x14ac:dyDescent="0.25">
      <c r="B75" s="3"/>
      <c r="C75" s="3"/>
      <c r="D75" s="3"/>
      <c r="E75" s="3">
        <v>3292</v>
      </c>
      <c r="F75" s="3" t="s">
        <v>82</v>
      </c>
      <c r="G75" s="37">
        <v>55.9</v>
      </c>
      <c r="H75" s="33">
        <v>140</v>
      </c>
      <c r="I75" s="37">
        <v>56.7</v>
      </c>
      <c r="J75" s="37">
        <v>0</v>
      </c>
      <c r="K75" s="37">
        <f t="shared" si="4"/>
        <v>40.5</v>
      </c>
    </row>
    <row r="76" spans="2:11" x14ac:dyDescent="0.25">
      <c r="B76" s="3"/>
      <c r="C76" s="3"/>
      <c r="D76" s="3"/>
      <c r="E76" s="3">
        <v>3294</v>
      </c>
      <c r="F76" s="3" t="s">
        <v>83</v>
      </c>
      <c r="G76" s="37">
        <v>108.09</v>
      </c>
      <c r="H76" s="33">
        <v>170</v>
      </c>
      <c r="I76" s="37">
        <v>125</v>
      </c>
      <c r="J76" s="37">
        <f t="shared" si="3"/>
        <v>115.64437043204737</v>
      </c>
      <c r="K76" s="37">
        <f t="shared" si="4"/>
        <v>73.529411764705884</v>
      </c>
    </row>
    <row r="77" spans="2:11" x14ac:dyDescent="0.25">
      <c r="B77" s="3"/>
      <c r="C77" s="3"/>
      <c r="D77" s="3"/>
      <c r="E77" s="3">
        <v>3295</v>
      </c>
      <c r="F77" s="3" t="s">
        <v>96</v>
      </c>
      <c r="G77" s="37">
        <v>980</v>
      </c>
      <c r="H77" s="33">
        <v>2200</v>
      </c>
      <c r="I77" s="37">
        <v>1332</v>
      </c>
      <c r="J77" s="37">
        <f t="shared" si="3"/>
        <v>135.91836734693879</v>
      </c>
      <c r="K77" s="37">
        <f t="shared" si="4"/>
        <v>60.545454545454547</v>
      </c>
    </row>
    <row r="78" spans="2:11" x14ac:dyDescent="0.25">
      <c r="B78" s="3"/>
      <c r="C78" s="3"/>
      <c r="D78" s="3"/>
      <c r="E78" s="3">
        <v>3296</v>
      </c>
      <c r="F78" s="3" t="s">
        <v>84</v>
      </c>
      <c r="G78" s="37">
        <v>0</v>
      </c>
      <c r="H78" s="33">
        <v>0</v>
      </c>
      <c r="I78" s="37">
        <v>0</v>
      </c>
      <c r="J78" s="37">
        <v>0</v>
      </c>
      <c r="K78" s="37">
        <v>0</v>
      </c>
    </row>
    <row r="79" spans="2:11" x14ac:dyDescent="0.25">
      <c r="B79" s="3"/>
      <c r="C79" s="3"/>
      <c r="D79" s="3"/>
      <c r="E79" s="3">
        <v>3299</v>
      </c>
      <c r="F79" s="3" t="s">
        <v>81</v>
      </c>
      <c r="G79" s="37">
        <v>260.70999999999998</v>
      </c>
      <c r="H79" s="33">
        <v>4460</v>
      </c>
      <c r="I79" s="37">
        <v>170</v>
      </c>
      <c r="J79" s="37">
        <f t="shared" si="3"/>
        <v>65.206551340569987</v>
      </c>
      <c r="K79" s="37">
        <f t="shared" si="4"/>
        <v>3.811659192825112</v>
      </c>
    </row>
    <row r="80" spans="2:11" x14ac:dyDescent="0.25">
      <c r="B80" s="3"/>
      <c r="C80" s="3">
        <v>37</v>
      </c>
      <c r="D80" s="3"/>
      <c r="E80" s="3"/>
      <c r="F80" s="3" t="s">
        <v>207</v>
      </c>
      <c r="G80" s="37">
        <f>G81</f>
        <v>0</v>
      </c>
      <c r="H80" s="33">
        <f>H81</f>
        <v>16000</v>
      </c>
      <c r="I80" s="37">
        <f>I81</f>
        <v>0</v>
      </c>
      <c r="J80" s="37">
        <v>0</v>
      </c>
      <c r="K80" s="37">
        <f t="shared" si="4"/>
        <v>0</v>
      </c>
    </row>
    <row r="81" spans="2:11" x14ac:dyDescent="0.25">
      <c r="B81" s="3"/>
      <c r="C81" s="3"/>
      <c r="D81" s="3">
        <v>372</v>
      </c>
      <c r="E81" s="3"/>
      <c r="F81" s="3" t="s">
        <v>208</v>
      </c>
      <c r="G81" s="37">
        <f>G82+G83</f>
        <v>0</v>
      </c>
      <c r="H81" s="37">
        <f>H82+H83</f>
        <v>16000</v>
      </c>
      <c r="I81" s="37">
        <f>I82+I83</f>
        <v>0</v>
      </c>
      <c r="J81" s="37">
        <v>0</v>
      </c>
      <c r="K81" s="37">
        <f t="shared" si="4"/>
        <v>0</v>
      </c>
    </row>
    <row r="82" spans="2:11" x14ac:dyDescent="0.25">
      <c r="B82" s="3"/>
      <c r="C82" s="3"/>
      <c r="D82" s="3"/>
      <c r="E82" s="3">
        <v>3722</v>
      </c>
      <c r="F82" s="3" t="s">
        <v>209</v>
      </c>
      <c r="G82" s="37">
        <v>0</v>
      </c>
      <c r="H82" s="33">
        <v>16000</v>
      </c>
      <c r="I82" s="37">
        <v>0</v>
      </c>
      <c r="J82" s="37">
        <v>0</v>
      </c>
      <c r="K82" s="37">
        <f t="shared" si="4"/>
        <v>0</v>
      </c>
    </row>
    <row r="83" spans="2:11" x14ac:dyDescent="0.25">
      <c r="B83" s="3"/>
      <c r="C83" s="3"/>
      <c r="D83" s="3"/>
      <c r="E83" s="3">
        <v>3723</v>
      </c>
      <c r="F83" s="3" t="s">
        <v>210</v>
      </c>
      <c r="G83" s="37">
        <v>0</v>
      </c>
      <c r="H83" s="33">
        <v>0</v>
      </c>
      <c r="I83" s="37">
        <v>0</v>
      </c>
      <c r="J83" s="37">
        <v>0</v>
      </c>
      <c r="K83" s="37">
        <v>0</v>
      </c>
    </row>
    <row r="84" spans="2:11" x14ac:dyDescent="0.25">
      <c r="B84" s="3"/>
      <c r="C84" s="3">
        <v>38</v>
      </c>
      <c r="D84" s="3"/>
      <c r="E84" s="3"/>
      <c r="F84" s="3" t="s">
        <v>97</v>
      </c>
      <c r="G84" s="37">
        <f t="shared" ref="G84:I85" si="6">G85</f>
        <v>310.82</v>
      </c>
      <c r="H84" s="33">
        <f t="shared" si="6"/>
        <v>350</v>
      </c>
      <c r="I84" s="37">
        <f t="shared" si="6"/>
        <v>350</v>
      </c>
      <c r="J84" s="37">
        <v>0</v>
      </c>
      <c r="K84" s="37">
        <f t="shared" si="4"/>
        <v>100</v>
      </c>
    </row>
    <row r="85" spans="2:11" x14ac:dyDescent="0.25">
      <c r="B85" s="3"/>
      <c r="C85" s="3"/>
      <c r="D85" s="3">
        <v>381</v>
      </c>
      <c r="E85" s="3"/>
      <c r="F85" s="3" t="s">
        <v>54</v>
      </c>
      <c r="G85" s="37">
        <f t="shared" si="6"/>
        <v>310.82</v>
      </c>
      <c r="H85" s="37">
        <f t="shared" si="6"/>
        <v>350</v>
      </c>
      <c r="I85" s="37">
        <f t="shared" si="6"/>
        <v>350</v>
      </c>
      <c r="J85" s="37">
        <f t="shared" si="3"/>
        <v>112.60536645003538</v>
      </c>
      <c r="K85" s="37">
        <f t="shared" si="4"/>
        <v>100</v>
      </c>
    </row>
    <row r="86" spans="2:11" x14ac:dyDescent="0.25">
      <c r="B86" s="3"/>
      <c r="C86" s="3"/>
      <c r="D86" s="3"/>
      <c r="E86" s="3">
        <v>3812</v>
      </c>
      <c r="F86" s="3" t="s">
        <v>98</v>
      </c>
      <c r="G86" s="37">
        <v>310.82</v>
      </c>
      <c r="H86" s="33">
        <v>350</v>
      </c>
      <c r="I86" s="37">
        <v>350</v>
      </c>
      <c r="J86" s="37">
        <f t="shared" si="3"/>
        <v>112.60536645003538</v>
      </c>
      <c r="K86" s="37">
        <f t="shared" si="4"/>
        <v>100</v>
      </c>
    </row>
    <row r="87" spans="2:11" x14ac:dyDescent="0.25">
      <c r="B87" s="5">
        <v>4</v>
      </c>
      <c r="C87" s="6"/>
      <c r="D87" s="6"/>
      <c r="E87" s="6"/>
      <c r="F87" s="10" t="s">
        <v>6</v>
      </c>
      <c r="G87" s="38">
        <f>G88+G99</f>
        <v>199.98</v>
      </c>
      <c r="H87" s="38">
        <f>H88+H99</f>
        <v>18350</v>
      </c>
      <c r="I87" s="38">
        <f>I88+I99</f>
        <v>404.83</v>
      </c>
      <c r="J87" s="37">
        <f t="shared" si="3"/>
        <v>202.43524352435242</v>
      </c>
      <c r="K87" s="37">
        <f t="shared" si="4"/>
        <v>2.2061580381471391</v>
      </c>
    </row>
    <row r="88" spans="2:11" ht="23.25" customHeight="1" x14ac:dyDescent="0.25">
      <c r="B88" s="7"/>
      <c r="C88" s="7">
        <v>42</v>
      </c>
      <c r="D88" s="7"/>
      <c r="E88" s="7"/>
      <c r="F88" s="11" t="s">
        <v>85</v>
      </c>
      <c r="G88" s="37">
        <f>G89+G95+G97</f>
        <v>199.98</v>
      </c>
      <c r="H88" s="37">
        <f>H89+H95+H97</f>
        <v>18350</v>
      </c>
      <c r="I88" s="37">
        <f>I89+I95+I97</f>
        <v>404.83</v>
      </c>
      <c r="J88" s="37">
        <f t="shared" si="3"/>
        <v>202.43524352435242</v>
      </c>
      <c r="K88" s="37">
        <f t="shared" si="4"/>
        <v>2.2061580381471391</v>
      </c>
    </row>
    <row r="89" spans="2:11" x14ac:dyDescent="0.25">
      <c r="B89" s="7"/>
      <c r="C89" s="7"/>
      <c r="D89" s="3">
        <v>422</v>
      </c>
      <c r="E89" s="3"/>
      <c r="F89" s="3" t="s">
        <v>86</v>
      </c>
      <c r="G89" s="37">
        <f>G90+G91+G92+G93+G94</f>
        <v>199.98</v>
      </c>
      <c r="H89" s="37">
        <f>H90+H91+H92+H93+H94</f>
        <v>1900</v>
      </c>
      <c r="I89" s="37">
        <f>I90+I91+I92+I93+I94</f>
        <v>404.83</v>
      </c>
      <c r="J89" s="37">
        <f t="shared" si="3"/>
        <v>202.43524352435242</v>
      </c>
      <c r="K89" s="37">
        <f t="shared" si="4"/>
        <v>21.306842105263158</v>
      </c>
    </row>
    <row r="90" spans="2:11" x14ac:dyDescent="0.25">
      <c r="B90" s="7"/>
      <c r="C90" s="7"/>
      <c r="D90" s="3"/>
      <c r="E90" s="3">
        <v>4221</v>
      </c>
      <c r="F90" s="3" t="s">
        <v>87</v>
      </c>
      <c r="G90" s="37">
        <v>199.98</v>
      </c>
      <c r="H90" s="33">
        <v>1900</v>
      </c>
      <c r="I90" s="37">
        <v>404.83</v>
      </c>
      <c r="J90" s="37">
        <f t="shared" si="3"/>
        <v>202.43524352435242</v>
      </c>
      <c r="K90" s="37">
        <f t="shared" si="4"/>
        <v>21.306842105263158</v>
      </c>
    </row>
    <row r="91" spans="2:11" x14ac:dyDescent="0.25">
      <c r="B91" s="7"/>
      <c r="C91" s="7"/>
      <c r="D91" s="3"/>
      <c r="E91" s="3">
        <v>4222</v>
      </c>
      <c r="F91" s="3" t="s">
        <v>88</v>
      </c>
      <c r="G91" s="37">
        <v>0</v>
      </c>
      <c r="H91" s="33">
        <v>0</v>
      </c>
      <c r="I91" s="37">
        <v>0</v>
      </c>
      <c r="J91" s="37">
        <v>0</v>
      </c>
      <c r="K91" s="37">
        <v>0</v>
      </c>
    </row>
    <row r="92" spans="2:11" x14ac:dyDescent="0.25">
      <c r="B92" s="7"/>
      <c r="C92" s="7"/>
      <c r="D92" s="3"/>
      <c r="E92" s="3">
        <v>4223</v>
      </c>
      <c r="F92" s="3" t="s">
        <v>89</v>
      </c>
      <c r="G92" s="37">
        <v>0</v>
      </c>
      <c r="H92" s="33">
        <v>0</v>
      </c>
      <c r="I92" s="37">
        <v>0</v>
      </c>
      <c r="J92" s="37">
        <v>0</v>
      </c>
      <c r="K92" s="37">
        <v>0</v>
      </c>
    </row>
    <row r="93" spans="2:11" x14ac:dyDescent="0.25">
      <c r="B93" s="7"/>
      <c r="C93" s="7"/>
      <c r="D93" s="3"/>
      <c r="E93" s="3">
        <v>4226</v>
      </c>
      <c r="F93" s="3" t="s">
        <v>90</v>
      </c>
      <c r="G93" s="37">
        <v>0</v>
      </c>
      <c r="H93" s="33">
        <v>0</v>
      </c>
      <c r="I93" s="37">
        <v>0</v>
      </c>
      <c r="J93" s="37">
        <v>0</v>
      </c>
      <c r="K93" s="37">
        <v>0</v>
      </c>
    </row>
    <row r="94" spans="2:11" x14ac:dyDescent="0.25">
      <c r="B94" s="7"/>
      <c r="C94" s="7"/>
      <c r="D94" s="3"/>
      <c r="E94" s="3">
        <v>4227</v>
      </c>
      <c r="F94" s="3" t="s">
        <v>91</v>
      </c>
      <c r="G94" s="37">
        <v>0</v>
      </c>
      <c r="H94" s="33">
        <v>0</v>
      </c>
      <c r="I94" s="37">
        <v>0</v>
      </c>
      <c r="J94" s="37">
        <v>0</v>
      </c>
      <c r="K94" s="37">
        <v>0</v>
      </c>
    </row>
    <row r="95" spans="2:11" ht="25.5" x14ac:dyDescent="0.25">
      <c r="B95" s="7"/>
      <c r="C95" s="7"/>
      <c r="D95" s="3">
        <v>424</v>
      </c>
      <c r="E95" s="3"/>
      <c r="F95" s="18" t="s">
        <v>92</v>
      </c>
      <c r="G95" s="37">
        <f>G96</f>
        <v>0</v>
      </c>
      <c r="H95" s="33">
        <f>H96</f>
        <v>16450</v>
      </c>
      <c r="I95" s="37">
        <f>I96</f>
        <v>0</v>
      </c>
      <c r="J95" s="37">
        <v>0</v>
      </c>
      <c r="K95" s="37">
        <v>0</v>
      </c>
    </row>
    <row r="96" spans="2:11" x14ac:dyDescent="0.25">
      <c r="B96" s="7"/>
      <c r="C96" s="7"/>
      <c r="D96" s="3"/>
      <c r="E96" s="3">
        <v>4241</v>
      </c>
      <c r="F96" s="3" t="s">
        <v>93</v>
      </c>
      <c r="G96" s="37">
        <v>0</v>
      </c>
      <c r="H96" s="33">
        <v>16450</v>
      </c>
      <c r="I96" s="37">
        <v>0</v>
      </c>
      <c r="J96" s="37">
        <v>0</v>
      </c>
      <c r="K96" s="37">
        <v>0</v>
      </c>
    </row>
    <row r="97" spans="2:11" x14ac:dyDescent="0.25">
      <c r="B97" s="20"/>
      <c r="C97" s="20"/>
      <c r="D97" s="39">
        <v>426</v>
      </c>
      <c r="E97" s="20"/>
      <c r="F97" s="39" t="s">
        <v>99</v>
      </c>
      <c r="G97" s="40">
        <f>G98</f>
        <v>0</v>
      </c>
      <c r="H97" s="40">
        <f>H98</f>
        <v>0</v>
      </c>
      <c r="I97" s="40">
        <f>I98</f>
        <v>0</v>
      </c>
      <c r="J97" s="37">
        <v>0</v>
      </c>
      <c r="K97" s="37">
        <v>0</v>
      </c>
    </row>
    <row r="98" spans="2:11" x14ac:dyDescent="0.25">
      <c r="B98" s="20"/>
      <c r="C98" s="20"/>
      <c r="D98" s="20"/>
      <c r="E98" s="39">
        <v>4264</v>
      </c>
      <c r="F98" s="39" t="s">
        <v>100</v>
      </c>
      <c r="G98" s="40">
        <v>0</v>
      </c>
      <c r="H98" s="40">
        <v>0</v>
      </c>
      <c r="I98" s="40">
        <v>0</v>
      </c>
      <c r="J98" s="37">
        <v>0</v>
      </c>
      <c r="K98" s="37">
        <v>0</v>
      </c>
    </row>
    <row r="99" spans="2:11" s="43" customFormat="1" ht="15" customHeight="1" x14ac:dyDescent="0.25">
      <c r="B99" s="7"/>
      <c r="C99" s="7">
        <v>45</v>
      </c>
      <c r="D99" s="7"/>
      <c r="E99" s="7"/>
      <c r="F99" s="11" t="s">
        <v>114</v>
      </c>
      <c r="G99" s="37">
        <f t="shared" ref="G99:I100" si="7">G100</f>
        <v>0</v>
      </c>
      <c r="H99" s="37">
        <f t="shared" si="7"/>
        <v>0</v>
      </c>
      <c r="I99" s="37">
        <f t="shared" si="7"/>
        <v>0</v>
      </c>
      <c r="J99" s="37">
        <v>0</v>
      </c>
      <c r="K99" s="37">
        <v>0</v>
      </c>
    </row>
    <row r="100" spans="2:11" s="43" customFormat="1" x14ac:dyDescent="0.25">
      <c r="B100" s="7"/>
      <c r="C100" s="7"/>
      <c r="D100" s="3">
        <v>451</v>
      </c>
      <c r="E100" s="3"/>
      <c r="F100" s="3" t="s">
        <v>115</v>
      </c>
      <c r="G100" s="37">
        <f t="shared" si="7"/>
        <v>0</v>
      </c>
      <c r="H100" s="33">
        <f t="shared" si="7"/>
        <v>0</v>
      </c>
      <c r="I100" s="37">
        <f t="shared" si="7"/>
        <v>0</v>
      </c>
      <c r="J100" s="37">
        <v>0</v>
      </c>
      <c r="K100" s="37">
        <v>0</v>
      </c>
    </row>
    <row r="101" spans="2:11" s="43" customFormat="1" ht="15" customHeight="1" x14ac:dyDescent="0.25">
      <c r="B101" s="7"/>
      <c r="C101" s="7"/>
      <c r="D101" s="3"/>
      <c r="E101" s="3">
        <v>4511</v>
      </c>
      <c r="F101" s="3" t="s">
        <v>115</v>
      </c>
      <c r="G101" s="37">
        <v>0</v>
      </c>
      <c r="H101" s="33">
        <v>0</v>
      </c>
      <c r="I101" s="37">
        <v>0</v>
      </c>
      <c r="J101" s="37">
        <v>0</v>
      </c>
      <c r="K101" s="37">
        <v>0</v>
      </c>
    </row>
    <row r="102" spans="2:11" s="43" customFormat="1" x14ac:dyDescent="0.25"/>
    <row r="103" spans="2:11" s="43" customFormat="1" x14ac:dyDescent="0.25"/>
    <row r="104" spans="2:11" s="43" customFormat="1" x14ac:dyDescent="0.25"/>
    <row r="105" spans="2:11" s="43" customFormat="1" x14ac:dyDescent="0.25"/>
    <row r="106" spans="2:11" s="43" customFormat="1" x14ac:dyDescent="0.25"/>
    <row r="107" spans="2:11" s="43" customFormat="1" x14ac:dyDescent="0.25"/>
    <row r="108" spans="2:11" s="43" customFormat="1" x14ac:dyDescent="0.25"/>
    <row r="109" spans="2:11" s="43" customFormat="1" x14ac:dyDescent="0.25"/>
    <row r="110" spans="2:11" s="43" customFormat="1" x14ac:dyDescent="0.25"/>
    <row r="111" spans="2:11" s="43" customFormat="1" x14ac:dyDescent="0.25"/>
    <row r="112" spans="2:11" s="43" customFormat="1" x14ac:dyDescent="0.25"/>
    <row r="113" s="43" customFormat="1" x14ac:dyDescent="0.25"/>
    <row r="114" s="43" customFormat="1" x14ac:dyDescent="0.25"/>
    <row r="115" s="43" customFormat="1" x14ac:dyDescent="0.25"/>
    <row r="116" s="43" customFormat="1" x14ac:dyDescent="0.25"/>
    <row r="117" s="43" customFormat="1" x14ac:dyDescent="0.25"/>
  </sheetData>
  <mergeCells count="10">
    <mergeCell ref="B1:K1"/>
    <mergeCell ref="B2:K2"/>
    <mergeCell ref="B4:K4"/>
    <mergeCell ref="B6:K6"/>
    <mergeCell ref="B39:F39"/>
    <mergeCell ref="B9:F9"/>
    <mergeCell ref="B38:F38"/>
    <mergeCell ref="B8:F8"/>
    <mergeCell ref="B7:K7"/>
    <mergeCell ref="B37:K37"/>
  </mergeCells>
  <pageMargins left="3.937007874015748E-2" right="3.937007874015748E-2" top="0.55118110236220474" bottom="0.55118110236220474" header="0.31496062992125984" footer="0.31496062992125984"/>
  <pageSetup paperSize="9" scale="80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76"/>
  <sheetViews>
    <sheetView workbookViewId="0">
      <pane ySplit="5" topLeftCell="A27" activePane="bottomLeft" state="frozen"/>
      <selection pane="bottomLeft" activeCell="E43" sqref="E43"/>
    </sheetView>
  </sheetViews>
  <sheetFormatPr defaultRowHeight="15" x14ac:dyDescent="0.25"/>
  <cols>
    <col min="1" max="1" width="9.140625" style="43"/>
    <col min="2" max="2" width="38.28515625" customWidth="1"/>
    <col min="3" max="3" width="13.42578125" customWidth="1"/>
    <col min="4" max="4" width="14.42578125" customWidth="1"/>
    <col min="5" max="5" width="13.85546875" customWidth="1"/>
    <col min="6" max="6" width="11.42578125" customWidth="1"/>
    <col min="7" max="7" width="11.85546875" customWidth="1"/>
    <col min="8" max="25" width="9.140625" style="43"/>
  </cols>
  <sheetData>
    <row r="1" spans="2:10" s="43" customFormat="1" ht="18" x14ac:dyDescent="0.25">
      <c r="B1" s="41"/>
      <c r="C1" s="41"/>
      <c r="D1" s="41"/>
      <c r="E1" s="31"/>
      <c r="F1" s="31"/>
      <c r="G1" s="31"/>
    </row>
    <row r="2" spans="2:10" ht="15.75" customHeight="1" x14ac:dyDescent="0.25">
      <c r="B2" s="119" t="s">
        <v>34</v>
      </c>
      <c r="C2" s="119"/>
      <c r="D2" s="119"/>
      <c r="E2" s="119"/>
      <c r="F2" s="119"/>
      <c r="G2" s="119"/>
    </row>
    <row r="3" spans="2:10" ht="18" x14ac:dyDescent="0.25">
      <c r="B3" s="30"/>
      <c r="C3" s="30"/>
      <c r="D3" s="30"/>
      <c r="E3" s="31"/>
      <c r="F3" s="31"/>
      <c r="G3" s="31"/>
    </row>
    <row r="4" spans="2:10" ht="39.75" customHeight="1" x14ac:dyDescent="0.25">
      <c r="B4" s="23" t="s">
        <v>7</v>
      </c>
      <c r="C4" s="23" t="s">
        <v>214</v>
      </c>
      <c r="D4" s="23" t="s">
        <v>211</v>
      </c>
      <c r="E4" s="23" t="s">
        <v>215</v>
      </c>
      <c r="F4" s="23" t="s">
        <v>21</v>
      </c>
      <c r="G4" s="23" t="s">
        <v>39</v>
      </c>
    </row>
    <row r="5" spans="2:10" x14ac:dyDescent="0.25">
      <c r="B5" s="23">
        <v>1</v>
      </c>
      <c r="C5" s="24">
        <v>2</v>
      </c>
      <c r="D5" s="24">
        <v>3</v>
      </c>
      <c r="E5" s="24">
        <v>4</v>
      </c>
      <c r="F5" s="24" t="s">
        <v>102</v>
      </c>
      <c r="G5" s="24" t="s">
        <v>174</v>
      </c>
      <c r="H5" s="79"/>
      <c r="I5" s="79"/>
      <c r="J5" s="79"/>
    </row>
    <row r="6" spans="2:10" x14ac:dyDescent="0.25">
      <c r="B6" s="2" t="s">
        <v>36</v>
      </c>
      <c r="C6" s="36">
        <f>C7+C12+C15+C18+C24</f>
        <v>498105.35000000003</v>
      </c>
      <c r="D6" s="36">
        <f>D7+D12+D15+D18+D24</f>
        <v>1165563.17</v>
      </c>
      <c r="E6" s="36">
        <f>E7+E12+E15+E18+E24</f>
        <v>568917.18999999994</v>
      </c>
      <c r="F6" s="52">
        <f>E6/C6*100</f>
        <v>114.21623758909634</v>
      </c>
      <c r="G6" s="52">
        <f>E6/D6*100</f>
        <v>48.810498190329746</v>
      </c>
      <c r="H6" s="79"/>
      <c r="I6" s="79"/>
      <c r="J6" s="79"/>
    </row>
    <row r="7" spans="2:10" x14ac:dyDescent="0.25">
      <c r="B7" s="2" t="s">
        <v>13</v>
      </c>
      <c r="C7" s="56">
        <f>C8+C9+C10</f>
        <v>962.9</v>
      </c>
      <c r="D7" s="56">
        <f>D8+D9+D10</f>
        <v>0</v>
      </c>
      <c r="E7" s="56">
        <f>E8+E9+E10</f>
        <v>15900.64</v>
      </c>
      <c r="F7" s="52">
        <f t="shared" ref="F7:F26" si="0">E7/C7*100</f>
        <v>1651.328279156714</v>
      </c>
      <c r="G7" s="52">
        <v>0</v>
      </c>
      <c r="H7" s="79"/>
      <c r="I7" s="79"/>
      <c r="J7" s="79"/>
    </row>
    <row r="8" spans="2:10" x14ac:dyDescent="0.25">
      <c r="B8" s="15" t="s">
        <v>14</v>
      </c>
      <c r="C8" s="57">
        <v>962.9</v>
      </c>
      <c r="D8" s="33">
        <v>0</v>
      </c>
      <c r="E8" s="57">
        <v>6245.47</v>
      </c>
      <c r="F8" s="52">
        <f t="shared" si="0"/>
        <v>648.61044760618961</v>
      </c>
      <c r="G8" s="52">
        <v>0</v>
      </c>
      <c r="H8" s="79"/>
      <c r="I8" s="79"/>
      <c r="J8" s="79"/>
    </row>
    <row r="9" spans="2:10" x14ac:dyDescent="0.25">
      <c r="B9" s="16" t="s">
        <v>116</v>
      </c>
      <c r="C9" s="57">
        <v>0</v>
      </c>
      <c r="D9" s="33">
        <v>0</v>
      </c>
      <c r="E9" s="57">
        <v>9655.17</v>
      </c>
      <c r="F9" s="52">
        <v>0</v>
      </c>
      <c r="G9" s="52">
        <v>0</v>
      </c>
      <c r="H9" s="79"/>
      <c r="I9" s="79"/>
      <c r="J9" s="79"/>
    </row>
    <row r="10" spans="2:10" x14ac:dyDescent="0.25">
      <c r="B10" s="16" t="s">
        <v>103</v>
      </c>
      <c r="C10" s="57">
        <v>0</v>
      </c>
      <c r="D10" s="33">
        <v>0</v>
      </c>
      <c r="E10" s="57">
        <v>0</v>
      </c>
      <c r="F10" s="52">
        <v>0</v>
      </c>
      <c r="G10" s="52">
        <v>0</v>
      </c>
    </row>
    <row r="11" spans="2:10" x14ac:dyDescent="0.25">
      <c r="B11" s="16"/>
      <c r="C11" s="57"/>
      <c r="D11" s="33"/>
      <c r="E11" s="57"/>
      <c r="F11" s="52"/>
      <c r="G11" s="52"/>
    </row>
    <row r="12" spans="2:10" x14ac:dyDescent="0.25">
      <c r="B12" s="2" t="s">
        <v>15</v>
      </c>
      <c r="C12" s="56">
        <f>C13</f>
        <v>0</v>
      </c>
      <c r="D12" s="56">
        <f>D13</f>
        <v>0</v>
      </c>
      <c r="E12" s="56">
        <f>E13</f>
        <v>0</v>
      </c>
      <c r="F12" s="52">
        <v>0</v>
      </c>
      <c r="G12" s="52">
        <v>0</v>
      </c>
    </row>
    <row r="13" spans="2:10" x14ac:dyDescent="0.25">
      <c r="B13" s="17" t="s">
        <v>16</v>
      </c>
      <c r="C13" s="57">
        <v>0</v>
      </c>
      <c r="D13" s="33">
        <v>0</v>
      </c>
      <c r="E13" s="57">
        <v>0</v>
      </c>
      <c r="F13" s="52">
        <v>0</v>
      </c>
      <c r="G13" s="52">
        <v>0</v>
      </c>
    </row>
    <row r="14" spans="2:10" x14ac:dyDescent="0.25">
      <c r="B14" s="17"/>
      <c r="C14" s="57"/>
      <c r="D14" s="33"/>
      <c r="E14" s="57"/>
      <c r="F14" s="52">
        <v>0</v>
      </c>
      <c r="G14" s="52">
        <v>0</v>
      </c>
    </row>
    <row r="15" spans="2:10" x14ac:dyDescent="0.25">
      <c r="B15" s="2" t="s">
        <v>17</v>
      </c>
      <c r="C15" s="56">
        <f>C16</f>
        <v>0</v>
      </c>
      <c r="D15" s="84">
        <f>D16</f>
        <v>0</v>
      </c>
      <c r="E15" s="56">
        <f>E16</f>
        <v>0</v>
      </c>
      <c r="F15" s="52">
        <v>0</v>
      </c>
      <c r="G15" s="52">
        <v>0</v>
      </c>
    </row>
    <row r="16" spans="2:10" x14ac:dyDescent="0.25">
      <c r="B16" s="17" t="s">
        <v>18</v>
      </c>
      <c r="C16" s="57">
        <v>0</v>
      </c>
      <c r="D16" s="33">
        <v>0</v>
      </c>
      <c r="E16" s="57">
        <v>0</v>
      </c>
      <c r="F16" s="52">
        <v>0</v>
      </c>
      <c r="G16" s="52">
        <v>0</v>
      </c>
    </row>
    <row r="17" spans="2:9" x14ac:dyDescent="0.25">
      <c r="B17" s="17"/>
      <c r="C17" s="57"/>
      <c r="D17" s="33"/>
      <c r="E17" s="57"/>
      <c r="F17" s="52">
        <v>0</v>
      </c>
      <c r="G17" s="52">
        <v>0</v>
      </c>
    </row>
    <row r="18" spans="2:9" x14ac:dyDescent="0.25">
      <c r="B18" s="2" t="s">
        <v>104</v>
      </c>
      <c r="C18" s="56">
        <f>C19+C20+C21</f>
        <v>37293.5</v>
      </c>
      <c r="D18" s="56">
        <f>D19+D20+D21+D22</f>
        <v>63343.17</v>
      </c>
      <c r="E18" s="56">
        <f>E19+E20+E21</f>
        <v>31682.83</v>
      </c>
      <c r="F18" s="52">
        <f t="shared" si="0"/>
        <v>84.955367557349135</v>
      </c>
      <c r="G18" s="52">
        <f t="shared" ref="G18:G26" si="1">E18/D18*100</f>
        <v>50.017752505913428</v>
      </c>
    </row>
    <row r="19" spans="2:9" x14ac:dyDescent="0.25">
      <c r="B19" s="17" t="s">
        <v>105</v>
      </c>
      <c r="C19" s="57">
        <v>0</v>
      </c>
      <c r="D19" s="33">
        <v>590</v>
      </c>
      <c r="E19" s="57">
        <v>0</v>
      </c>
      <c r="F19" s="52">
        <v>0</v>
      </c>
      <c r="G19" s="52">
        <f t="shared" si="1"/>
        <v>0</v>
      </c>
    </row>
    <row r="20" spans="2:9" x14ac:dyDescent="0.25">
      <c r="B20" s="80" t="s">
        <v>106</v>
      </c>
      <c r="C20" s="82">
        <v>0</v>
      </c>
      <c r="D20" s="81">
        <v>2970</v>
      </c>
      <c r="E20" s="82">
        <v>0</v>
      </c>
      <c r="F20" s="52">
        <v>0</v>
      </c>
      <c r="G20" s="52">
        <f t="shared" si="1"/>
        <v>0</v>
      </c>
    </row>
    <row r="21" spans="2:9" x14ac:dyDescent="0.25">
      <c r="B21" s="17" t="s">
        <v>107</v>
      </c>
      <c r="C21" s="57">
        <v>37293.5</v>
      </c>
      <c r="D21" s="33">
        <v>59783.17</v>
      </c>
      <c r="E21" s="57">
        <v>31682.83</v>
      </c>
      <c r="F21" s="52">
        <f t="shared" si="0"/>
        <v>84.955367557349135</v>
      </c>
      <c r="G21" s="52">
        <f t="shared" si="1"/>
        <v>52.996236231701999</v>
      </c>
    </row>
    <row r="22" spans="2:9" x14ac:dyDescent="0.25">
      <c r="B22" s="54" t="s">
        <v>117</v>
      </c>
      <c r="C22" s="37">
        <v>0</v>
      </c>
      <c r="D22" s="33">
        <v>0</v>
      </c>
      <c r="E22" s="37">
        <v>0</v>
      </c>
      <c r="F22" s="52">
        <v>0</v>
      </c>
      <c r="G22" s="52">
        <v>0</v>
      </c>
    </row>
    <row r="23" spans="2:9" x14ac:dyDescent="0.25">
      <c r="B23" s="17"/>
      <c r="C23" s="57"/>
      <c r="D23" s="33"/>
      <c r="E23" s="57"/>
      <c r="F23" s="52">
        <v>0</v>
      </c>
      <c r="G23" s="52">
        <v>0</v>
      </c>
    </row>
    <row r="24" spans="2:9" x14ac:dyDescent="0.25">
      <c r="B24" s="2" t="s">
        <v>108</v>
      </c>
      <c r="C24" s="56">
        <f>C25+C26+C27+C28</f>
        <v>459848.95</v>
      </c>
      <c r="D24" s="56">
        <f>D25+D26+D27+D28</f>
        <v>1102220</v>
      </c>
      <c r="E24" s="56">
        <f>E25+E26+E27+E28</f>
        <v>521333.72</v>
      </c>
      <c r="F24" s="52">
        <f t="shared" si="0"/>
        <v>113.37064486066566</v>
      </c>
      <c r="G24" s="52">
        <f t="shared" si="1"/>
        <v>47.298517537333737</v>
      </c>
    </row>
    <row r="25" spans="2:9" x14ac:dyDescent="0.25">
      <c r="B25" s="17" t="s">
        <v>109</v>
      </c>
      <c r="C25" s="83">
        <v>459238.95</v>
      </c>
      <c r="D25" s="33">
        <v>1081070</v>
      </c>
      <c r="E25" s="83">
        <v>521253.72</v>
      </c>
      <c r="F25" s="52">
        <f t="shared" si="0"/>
        <v>113.50381321096566</v>
      </c>
      <c r="G25" s="52">
        <f t="shared" si="1"/>
        <v>48.216463318749014</v>
      </c>
    </row>
    <row r="26" spans="2:9" x14ac:dyDescent="0.25">
      <c r="B26" s="17" t="s">
        <v>110</v>
      </c>
      <c r="C26" s="37">
        <v>500</v>
      </c>
      <c r="D26" s="33">
        <v>20650</v>
      </c>
      <c r="E26" s="37">
        <v>0</v>
      </c>
      <c r="F26" s="52">
        <f t="shared" si="0"/>
        <v>0</v>
      </c>
      <c r="G26" s="52">
        <f t="shared" si="1"/>
        <v>0</v>
      </c>
    </row>
    <row r="27" spans="2:9" ht="15" customHeight="1" x14ac:dyDescent="0.25">
      <c r="B27" s="17" t="s">
        <v>111</v>
      </c>
      <c r="C27" s="37">
        <v>0</v>
      </c>
      <c r="D27" s="33">
        <v>0</v>
      </c>
      <c r="E27" s="37">
        <v>0</v>
      </c>
      <c r="F27" s="52">
        <v>0</v>
      </c>
      <c r="G27" s="52">
        <v>0</v>
      </c>
    </row>
    <row r="28" spans="2:9" ht="15" customHeight="1" x14ac:dyDescent="0.25">
      <c r="B28" s="17" t="s">
        <v>199</v>
      </c>
      <c r="C28" s="37">
        <v>110</v>
      </c>
      <c r="D28" s="33">
        <v>500</v>
      </c>
      <c r="E28" s="37">
        <v>80</v>
      </c>
      <c r="F28" s="52">
        <f t="shared" ref="F28" si="2">E28/C28*100</f>
        <v>72.727272727272734</v>
      </c>
      <c r="G28" s="52">
        <f t="shared" ref="G28" si="3">E28/D28*100</f>
        <v>16</v>
      </c>
    </row>
    <row r="29" spans="2:9" ht="15" customHeight="1" x14ac:dyDescent="0.25">
      <c r="B29" s="17"/>
      <c r="C29" s="37"/>
      <c r="D29" s="33"/>
      <c r="E29" s="37"/>
      <c r="F29" s="52"/>
      <c r="G29" s="52"/>
    </row>
    <row r="30" spans="2:9" x14ac:dyDescent="0.25">
      <c r="B30" s="59"/>
      <c r="C30" s="61"/>
      <c r="D30" s="60"/>
      <c r="E30" s="61"/>
      <c r="F30" s="61"/>
      <c r="G30" s="61"/>
    </row>
    <row r="31" spans="2:9" ht="15.75" customHeight="1" x14ac:dyDescent="0.25">
      <c r="B31" s="2" t="s">
        <v>37</v>
      </c>
      <c r="C31" s="84">
        <f>C32+C37+C40+C45</f>
        <v>496667.5</v>
      </c>
      <c r="D31" s="84">
        <f>D32+D37+D40+D45</f>
        <v>1165563.17</v>
      </c>
      <c r="E31" s="84">
        <f>E32+E37+E40+E45</f>
        <v>650857.80000000005</v>
      </c>
      <c r="F31" s="96">
        <f t="shared" ref="F31:F47" si="4">E31/C31*100</f>
        <v>131.04497475675376</v>
      </c>
      <c r="G31" s="96">
        <f t="shared" ref="G31:G47" si="5">E31/D31*100</f>
        <v>55.840628526380087</v>
      </c>
      <c r="H31" s="79"/>
      <c r="I31" s="79"/>
    </row>
    <row r="32" spans="2:9" ht="15.75" customHeight="1" x14ac:dyDescent="0.25">
      <c r="B32" s="2" t="s">
        <v>13</v>
      </c>
      <c r="C32" s="78">
        <f>C33+C34+C35</f>
        <v>1410.59</v>
      </c>
      <c r="D32" s="78">
        <f>D33+D34+D35</f>
        <v>0</v>
      </c>
      <c r="E32" s="78">
        <f>E33+E34+E35</f>
        <v>13968.64</v>
      </c>
      <c r="F32" s="52">
        <f t="shared" si="4"/>
        <v>990.26931992995844</v>
      </c>
      <c r="G32" s="52">
        <v>0</v>
      </c>
    </row>
    <row r="33" spans="2:7" x14ac:dyDescent="0.25">
      <c r="B33" s="15" t="s">
        <v>14</v>
      </c>
      <c r="C33" s="57">
        <v>1410.59</v>
      </c>
      <c r="D33" s="33">
        <v>0</v>
      </c>
      <c r="E33" s="57">
        <v>6439.13</v>
      </c>
      <c r="F33" s="52">
        <f t="shared" si="4"/>
        <v>456.48487512317547</v>
      </c>
      <c r="G33" s="52">
        <v>0</v>
      </c>
    </row>
    <row r="34" spans="2:7" x14ac:dyDescent="0.25">
      <c r="B34" s="15" t="s">
        <v>116</v>
      </c>
      <c r="C34" s="57">
        <v>0</v>
      </c>
      <c r="D34" s="58">
        <v>0</v>
      </c>
      <c r="E34" s="57">
        <v>7529.51</v>
      </c>
      <c r="F34" s="52">
        <v>0</v>
      </c>
      <c r="G34" s="52">
        <v>0</v>
      </c>
    </row>
    <row r="35" spans="2:7" x14ac:dyDescent="0.25">
      <c r="B35" s="16" t="s">
        <v>103</v>
      </c>
      <c r="C35" s="57">
        <v>0</v>
      </c>
      <c r="D35" s="58">
        <v>0</v>
      </c>
      <c r="E35" s="57">
        <v>0</v>
      </c>
      <c r="F35" s="52">
        <v>0</v>
      </c>
      <c r="G35" s="52">
        <v>0</v>
      </c>
    </row>
    <row r="36" spans="2:7" x14ac:dyDescent="0.25">
      <c r="B36" s="16"/>
      <c r="C36" s="57"/>
      <c r="D36" s="58"/>
      <c r="E36" s="57"/>
      <c r="F36" s="52">
        <v>0</v>
      </c>
      <c r="G36" s="52">
        <v>0</v>
      </c>
    </row>
    <row r="37" spans="2:7" x14ac:dyDescent="0.25">
      <c r="B37" s="2" t="s">
        <v>17</v>
      </c>
      <c r="C37" s="78">
        <f>C38</f>
        <v>0</v>
      </c>
      <c r="D37" s="78">
        <f>D38</f>
        <v>0</v>
      </c>
      <c r="E37" s="78">
        <f>E38</f>
        <v>0</v>
      </c>
      <c r="F37" s="52">
        <v>0</v>
      </c>
      <c r="G37" s="52">
        <v>0</v>
      </c>
    </row>
    <row r="38" spans="2:7" x14ac:dyDescent="0.25">
      <c r="B38" s="17" t="s">
        <v>18</v>
      </c>
      <c r="C38" s="57">
        <v>0</v>
      </c>
      <c r="D38" s="58">
        <v>0</v>
      </c>
      <c r="E38" s="57">
        <v>0</v>
      </c>
      <c r="F38" s="52">
        <v>0</v>
      </c>
      <c r="G38" s="52">
        <v>0</v>
      </c>
    </row>
    <row r="39" spans="2:7" x14ac:dyDescent="0.25">
      <c r="B39" s="16"/>
      <c r="C39" s="57"/>
      <c r="D39" s="58"/>
      <c r="E39" s="57"/>
      <c r="F39" s="52">
        <v>0</v>
      </c>
      <c r="G39" s="52">
        <v>0</v>
      </c>
    </row>
    <row r="40" spans="2:7" x14ac:dyDescent="0.25">
      <c r="B40" s="53" t="s">
        <v>104</v>
      </c>
      <c r="C40" s="78">
        <f>C41+C42+C43</f>
        <v>36733.06</v>
      </c>
      <c r="D40" s="78">
        <f>D41+D42+D43</f>
        <v>63343.17</v>
      </c>
      <c r="E40" s="78">
        <f>E41+E42+E43</f>
        <v>35046.800000000003</v>
      </c>
      <c r="F40" s="52">
        <f t="shared" si="4"/>
        <v>95.409421376819694</v>
      </c>
      <c r="G40" s="52">
        <f t="shared" si="5"/>
        <v>55.328459248250454</v>
      </c>
    </row>
    <row r="41" spans="2:7" x14ac:dyDescent="0.25">
      <c r="B41" s="16" t="s">
        <v>105</v>
      </c>
      <c r="C41" s="57">
        <v>0</v>
      </c>
      <c r="D41" s="33">
        <v>590</v>
      </c>
      <c r="E41" s="57">
        <v>0</v>
      </c>
      <c r="F41" s="52">
        <v>0</v>
      </c>
      <c r="G41" s="52">
        <f t="shared" si="5"/>
        <v>0</v>
      </c>
    </row>
    <row r="42" spans="2:7" x14ac:dyDescent="0.25">
      <c r="B42" s="85" t="s">
        <v>106</v>
      </c>
      <c r="C42" s="86">
        <v>532.79</v>
      </c>
      <c r="D42" s="81">
        <v>2970</v>
      </c>
      <c r="E42" s="86">
        <v>636.44000000000005</v>
      </c>
      <c r="F42" s="52">
        <f t="shared" si="4"/>
        <v>119.45419396009686</v>
      </c>
      <c r="G42" s="52">
        <f t="shared" si="5"/>
        <v>21.428956228956231</v>
      </c>
    </row>
    <row r="43" spans="2:7" x14ac:dyDescent="0.25">
      <c r="B43" s="54" t="s">
        <v>107</v>
      </c>
      <c r="C43" s="57">
        <v>36200.269999999997</v>
      </c>
      <c r="D43" s="33">
        <v>59783.17</v>
      </c>
      <c r="E43" s="57">
        <v>34410.36</v>
      </c>
      <c r="F43" s="52">
        <f t="shared" si="4"/>
        <v>95.055534116182017</v>
      </c>
      <c r="G43" s="52">
        <f t="shared" si="5"/>
        <v>57.558607213367907</v>
      </c>
    </row>
    <row r="44" spans="2:7" x14ac:dyDescent="0.25">
      <c r="B44" s="54"/>
      <c r="C44" s="57"/>
      <c r="D44" s="58"/>
      <c r="E44" s="57"/>
      <c r="F44" s="52">
        <v>0</v>
      </c>
      <c r="G44" s="52">
        <v>0</v>
      </c>
    </row>
    <row r="45" spans="2:7" x14ac:dyDescent="0.25">
      <c r="B45" s="55" t="s">
        <v>108</v>
      </c>
      <c r="C45" s="78">
        <f>C46+C47+C48+C49</f>
        <v>458523.85000000003</v>
      </c>
      <c r="D45" s="78">
        <f>D46+D47+D48+D49</f>
        <v>1102220</v>
      </c>
      <c r="E45" s="78">
        <f>E46+E47+E48+E49</f>
        <v>601842.36</v>
      </c>
      <c r="F45" s="52">
        <f t="shared" si="4"/>
        <v>131.25650061605302</v>
      </c>
      <c r="G45" s="52">
        <f t="shared" si="5"/>
        <v>54.602743553918451</v>
      </c>
    </row>
    <row r="46" spans="2:7" x14ac:dyDescent="0.25">
      <c r="B46" s="17" t="s">
        <v>109</v>
      </c>
      <c r="C46" s="57">
        <v>458261.45</v>
      </c>
      <c r="D46" s="33">
        <v>1081070</v>
      </c>
      <c r="E46" s="57">
        <v>601762.36</v>
      </c>
      <c r="F46" s="52">
        <f t="shared" si="4"/>
        <v>131.31420065990713</v>
      </c>
      <c r="G46" s="52">
        <f t="shared" si="5"/>
        <v>55.663588851785725</v>
      </c>
    </row>
    <row r="47" spans="2:7" x14ac:dyDescent="0.25">
      <c r="B47" s="17" t="s">
        <v>110</v>
      </c>
      <c r="C47" s="57">
        <v>212.34</v>
      </c>
      <c r="D47" s="33">
        <v>20650</v>
      </c>
      <c r="E47" s="57">
        <v>0</v>
      </c>
      <c r="F47" s="52">
        <f t="shared" si="4"/>
        <v>0</v>
      </c>
      <c r="G47" s="52">
        <f t="shared" si="5"/>
        <v>0</v>
      </c>
    </row>
    <row r="48" spans="2:7" x14ac:dyDescent="0.25">
      <c r="B48" s="17" t="s">
        <v>111</v>
      </c>
      <c r="C48" s="57">
        <v>0</v>
      </c>
      <c r="D48" s="58">
        <v>0</v>
      </c>
      <c r="E48" s="57">
        <v>0</v>
      </c>
      <c r="F48" s="52">
        <v>0</v>
      </c>
      <c r="G48" s="52">
        <v>0</v>
      </c>
    </row>
    <row r="49" spans="2:10" x14ac:dyDescent="0.25">
      <c r="B49" s="17" t="s">
        <v>199</v>
      </c>
      <c r="C49" s="57">
        <v>50.06</v>
      </c>
      <c r="D49" s="33">
        <v>500</v>
      </c>
      <c r="E49" s="57">
        <v>80</v>
      </c>
      <c r="F49" s="52">
        <f t="shared" ref="F49" si="6">E49/C49*100</f>
        <v>159.80823012385136</v>
      </c>
      <c r="G49" s="52">
        <f t="shared" ref="G49" si="7">E49/D49*100</f>
        <v>16</v>
      </c>
    </row>
    <row r="50" spans="2:10" s="43" customFormat="1" x14ac:dyDescent="0.25"/>
    <row r="51" spans="2:10" s="43" customFormat="1" ht="15" customHeight="1" x14ac:dyDescent="0.25">
      <c r="B51" s="49"/>
      <c r="C51" s="49"/>
      <c r="D51" s="49"/>
      <c r="E51" s="49"/>
      <c r="F51" s="49"/>
      <c r="G51" s="49"/>
      <c r="H51" s="49"/>
      <c r="I51" s="49"/>
      <c r="J51" s="49"/>
    </row>
    <row r="52" spans="2:10" s="43" customFormat="1" x14ac:dyDescent="0.25">
      <c r="B52" s="49"/>
      <c r="C52" s="49"/>
      <c r="D52" s="49"/>
      <c r="E52" s="49"/>
      <c r="F52" s="49"/>
      <c r="G52" s="49"/>
      <c r="H52" s="49"/>
      <c r="I52" s="49"/>
      <c r="J52" s="49"/>
    </row>
    <row r="53" spans="2:10" s="43" customFormat="1" x14ac:dyDescent="0.25">
      <c r="B53" s="49"/>
      <c r="C53" s="49"/>
      <c r="D53" s="49"/>
      <c r="E53" s="49"/>
      <c r="F53" s="49"/>
      <c r="G53" s="49"/>
      <c r="H53" s="49"/>
      <c r="I53" s="49"/>
      <c r="J53" s="49"/>
    </row>
    <row r="54" spans="2:10" s="43" customFormat="1" x14ac:dyDescent="0.25"/>
    <row r="55" spans="2:10" s="43" customFormat="1" x14ac:dyDescent="0.25"/>
    <row r="56" spans="2:10" s="43" customFormat="1" x14ac:dyDescent="0.25"/>
    <row r="57" spans="2:10" s="43" customFormat="1" x14ac:dyDescent="0.25"/>
    <row r="58" spans="2:10" s="43" customFormat="1" x14ac:dyDescent="0.25"/>
    <row r="59" spans="2:10" s="43" customFormat="1" x14ac:dyDescent="0.25"/>
    <row r="60" spans="2:10" s="43" customFormat="1" x14ac:dyDescent="0.25"/>
    <row r="61" spans="2:10" s="43" customFormat="1" x14ac:dyDescent="0.25"/>
    <row r="62" spans="2:10" s="43" customFormat="1" x14ac:dyDescent="0.25"/>
    <row r="63" spans="2:10" s="43" customFormat="1" x14ac:dyDescent="0.25"/>
    <row r="64" spans="2:10" s="43" customFormat="1" x14ac:dyDescent="0.25"/>
    <row r="65" s="43" customFormat="1" x14ac:dyDescent="0.25"/>
    <row r="66" s="43" customFormat="1" x14ac:dyDescent="0.25"/>
    <row r="67" s="43" customFormat="1" x14ac:dyDescent="0.25"/>
    <row r="68" s="43" customFormat="1" x14ac:dyDescent="0.25"/>
    <row r="69" s="43" customFormat="1" x14ac:dyDescent="0.25"/>
    <row r="70" s="43" customFormat="1" x14ac:dyDescent="0.25"/>
    <row r="71" s="43" customFormat="1" x14ac:dyDescent="0.25"/>
    <row r="72" s="43" customFormat="1" x14ac:dyDescent="0.25"/>
    <row r="73" s="43" customFormat="1" x14ac:dyDescent="0.25"/>
    <row r="74" s="43" customFormat="1" x14ac:dyDescent="0.25"/>
    <row r="75" s="43" customFormat="1" x14ac:dyDescent="0.25"/>
    <row r="76" s="43" customFormat="1" x14ac:dyDescent="0.25"/>
  </sheetData>
  <mergeCells count="1">
    <mergeCell ref="B2:G2"/>
  </mergeCells>
  <pageMargins left="0.23622047244094491" right="0.23622047244094491" top="0.15748031496062992" bottom="0.15748031496062992" header="0.11811023622047245" footer="0.11811023622047245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T134"/>
  <sheetViews>
    <sheetView workbookViewId="0">
      <selection activeCell="H19" sqref="H19"/>
    </sheetView>
  </sheetViews>
  <sheetFormatPr defaultRowHeight="15" x14ac:dyDescent="0.25"/>
  <cols>
    <col min="1" max="1" width="9.140625" style="43"/>
    <col min="2" max="2" width="37.7109375" customWidth="1"/>
    <col min="3" max="5" width="25.28515625" customWidth="1"/>
    <col min="6" max="7" width="15.7109375" customWidth="1"/>
    <col min="8" max="20" width="9.140625" style="43"/>
  </cols>
  <sheetData>
    <row r="1" spans="2:7" s="43" customFormat="1" ht="18" x14ac:dyDescent="0.25">
      <c r="B1" s="41"/>
      <c r="C1" s="41"/>
      <c r="D1" s="41"/>
      <c r="E1" s="31"/>
      <c r="F1" s="31"/>
      <c r="G1" s="31"/>
    </row>
    <row r="2" spans="2:7" ht="15.75" customHeight="1" x14ac:dyDescent="0.25">
      <c r="B2" s="119" t="s">
        <v>35</v>
      </c>
      <c r="C2" s="119"/>
      <c r="D2" s="119"/>
      <c r="E2" s="119"/>
      <c r="F2" s="119"/>
      <c r="G2" s="119"/>
    </row>
    <row r="3" spans="2:7" ht="18" x14ac:dyDescent="0.25">
      <c r="B3" s="30"/>
      <c r="C3" s="30"/>
      <c r="D3" s="30"/>
      <c r="E3" s="31"/>
      <c r="F3" s="31"/>
      <c r="G3" s="31"/>
    </row>
    <row r="4" spans="2:7" ht="25.5" x14ac:dyDescent="0.25">
      <c r="B4" s="23" t="s">
        <v>7</v>
      </c>
      <c r="C4" s="23" t="s">
        <v>172</v>
      </c>
      <c r="D4" s="23" t="s">
        <v>211</v>
      </c>
      <c r="E4" s="23" t="s">
        <v>213</v>
      </c>
      <c r="F4" s="23" t="s">
        <v>21</v>
      </c>
      <c r="G4" s="23" t="s">
        <v>39</v>
      </c>
    </row>
    <row r="5" spans="2:7" x14ac:dyDescent="0.25">
      <c r="B5" s="24">
        <v>1</v>
      </c>
      <c r="C5" s="24">
        <v>2</v>
      </c>
      <c r="D5" s="24">
        <v>3</v>
      </c>
      <c r="E5" s="24">
        <v>4</v>
      </c>
      <c r="F5" s="24" t="s">
        <v>102</v>
      </c>
      <c r="G5" s="24" t="s">
        <v>174</v>
      </c>
    </row>
    <row r="6" spans="2:7" ht="15.75" customHeight="1" x14ac:dyDescent="0.25">
      <c r="B6" s="2" t="s">
        <v>37</v>
      </c>
      <c r="C6" s="78">
        <f>C7</f>
        <v>496667.5</v>
      </c>
      <c r="D6" s="78">
        <f>D7</f>
        <v>1165563.17</v>
      </c>
      <c r="E6" s="78">
        <f>E7</f>
        <v>650857.79999999993</v>
      </c>
      <c r="F6" s="152">
        <f>E6/C6*100</f>
        <v>131.04497475675373</v>
      </c>
      <c r="G6" s="152">
        <f>E6/D6*100</f>
        <v>55.840628526380087</v>
      </c>
    </row>
    <row r="7" spans="2:7" ht="15.75" customHeight="1" x14ac:dyDescent="0.25">
      <c r="B7" s="2" t="s">
        <v>165</v>
      </c>
      <c r="C7" s="58">
        <f>C8+C11</f>
        <v>496667.5</v>
      </c>
      <c r="D7" s="58">
        <f>D8+D11</f>
        <v>1165563.17</v>
      </c>
      <c r="E7" s="58">
        <f>E8+E11</f>
        <v>650857.79999999993</v>
      </c>
      <c r="F7" s="152">
        <f t="shared" ref="F7:F11" si="0">E7/C7*100</f>
        <v>131.04497475675373</v>
      </c>
      <c r="G7" s="152">
        <f t="shared" ref="G7:G11" si="1">E7/D7*100</f>
        <v>55.840628526380087</v>
      </c>
    </row>
    <row r="8" spans="2:7" x14ac:dyDescent="0.25">
      <c r="B8" s="9" t="s">
        <v>166</v>
      </c>
      <c r="C8" s="58">
        <f>C9</f>
        <v>463229.83</v>
      </c>
      <c r="D8" s="58">
        <f>D9</f>
        <v>1127363.17</v>
      </c>
      <c r="E8" s="58">
        <f>E9</f>
        <v>613808.59</v>
      </c>
      <c r="F8" s="152">
        <f t="shared" si="0"/>
        <v>132.50627447718551</v>
      </c>
      <c r="G8" s="152">
        <f t="shared" si="1"/>
        <v>54.446393702927168</v>
      </c>
    </row>
    <row r="9" spans="2:7" x14ac:dyDescent="0.25">
      <c r="B9" s="14" t="s">
        <v>167</v>
      </c>
      <c r="C9" s="57">
        <v>463229.83</v>
      </c>
      <c r="D9" s="58">
        <v>1127363.17</v>
      </c>
      <c r="E9" s="58">
        <v>613808.59</v>
      </c>
      <c r="F9" s="152">
        <f t="shared" si="0"/>
        <v>132.50627447718551</v>
      </c>
      <c r="G9" s="152">
        <f t="shared" si="1"/>
        <v>54.446393702927168</v>
      </c>
    </row>
    <row r="10" spans="2:7" x14ac:dyDescent="0.25">
      <c r="B10" s="8" t="s">
        <v>12</v>
      </c>
      <c r="C10" s="93"/>
      <c r="D10" s="58"/>
      <c r="E10" s="58"/>
      <c r="F10" s="152"/>
      <c r="G10" s="152"/>
    </row>
    <row r="11" spans="2:7" x14ac:dyDescent="0.25">
      <c r="B11" s="71" t="s">
        <v>168</v>
      </c>
      <c r="C11" s="57">
        <v>33437.67</v>
      </c>
      <c r="D11" s="58">
        <v>38200</v>
      </c>
      <c r="E11" s="58">
        <v>37049.21</v>
      </c>
      <c r="F11" s="152">
        <f t="shared" si="0"/>
        <v>110.8008123771782</v>
      </c>
      <c r="G11" s="152">
        <f t="shared" si="1"/>
        <v>96.987460732984289</v>
      </c>
    </row>
    <row r="12" spans="2:7" x14ac:dyDescent="0.25">
      <c r="B12" s="17"/>
      <c r="C12" s="92"/>
      <c r="D12" s="33"/>
      <c r="E12" s="92"/>
      <c r="F12" s="153"/>
      <c r="G12" s="153"/>
    </row>
    <row r="13" spans="2:7" x14ac:dyDescent="0.25">
      <c r="B13" s="7" t="s">
        <v>12</v>
      </c>
      <c r="C13" s="52"/>
      <c r="D13" s="33"/>
      <c r="E13" s="52"/>
      <c r="F13" s="154"/>
      <c r="G13" s="154"/>
    </row>
    <row r="14" spans="2:7" s="43" customFormat="1" x14ac:dyDescent="0.25"/>
    <row r="15" spans="2:7" s="43" customFormat="1" x14ac:dyDescent="0.25">
      <c r="B15" s="49"/>
      <c r="C15" s="49"/>
      <c r="D15" s="49"/>
      <c r="E15" s="49"/>
      <c r="F15" s="49"/>
      <c r="G15" s="49"/>
    </row>
    <row r="16" spans="2:7" s="43" customFormat="1" x14ac:dyDescent="0.25">
      <c r="B16" s="49"/>
      <c r="C16" s="49"/>
      <c r="D16" s="49"/>
      <c r="E16" s="49"/>
      <c r="F16" s="49"/>
      <c r="G16" s="49"/>
    </row>
    <row r="17" spans="2:7" s="43" customFormat="1" x14ac:dyDescent="0.25">
      <c r="B17" s="49"/>
      <c r="C17" s="49"/>
      <c r="D17" s="49"/>
      <c r="E17" s="49"/>
      <c r="F17" s="49"/>
      <c r="G17" s="49"/>
    </row>
    <row r="18" spans="2:7" s="43" customFormat="1" x14ac:dyDescent="0.25"/>
    <row r="19" spans="2:7" s="43" customFormat="1" x14ac:dyDescent="0.25"/>
    <row r="20" spans="2:7" s="43" customFormat="1" x14ac:dyDescent="0.25"/>
    <row r="21" spans="2:7" s="43" customFormat="1" x14ac:dyDescent="0.25"/>
    <row r="22" spans="2:7" s="43" customFormat="1" x14ac:dyDescent="0.25"/>
    <row r="23" spans="2:7" s="43" customFormat="1" x14ac:dyDescent="0.25"/>
    <row r="24" spans="2:7" s="43" customFormat="1" x14ac:dyDescent="0.25"/>
    <row r="25" spans="2:7" s="43" customFormat="1" x14ac:dyDescent="0.25"/>
    <row r="26" spans="2:7" s="43" customFormat="1" x14ac:dyDescent="0.25"/>
    <row r="27" spans="2:7" s="43" customFormat="1" x14ac:dyDescent="0.25"/>
    <row r="28" spans="2:7" s="43" customFormat="1" x14ac:dyDescent="0.25"/>
    <row r="29" spans="2:7" s="43" customFormat="1" x14ac:dyDescent="0.25"/>
    <row r="30" spans="2:7" s="43" customFormat="1" x14ac:dyDescent="0.25"/>
    <row r="31" spans="2:7" s="43" customFormat="1" x14ac:dyDescent="0.25"/>
    <row r="32" spans="2:7" s="43" customFormat="1" x14ac:dyDescent="0.25"/>
    <row r="33" s="43" customFormat="1" x14ac:dyDescent="0.25"/>
    <row r="34" s="43" customFormat="1" x14ac:dyDescent="0.25"/>
    <row r="35" s="43" customFormat="1" x14ac:dyDescent="0.25"/>
    <row r="36" s="43" customFormat="1" x14ac:dyDescent="0.25"/>
    <row r="37" s="43" customFormat="1" x14ac:dyDescent="0.25"/>
    <row r="38" s="43" customFormat="1" x14ac:dyDescent="0.25"/>
    <row r="39" s="43" customFormat="1" x14ac:dyDescent="0.25"/>
    <row r="40" s="43" customFormat="1" x14ac:dyDescent="0.25"/>
    <row r="41" s="43" customFormat="1" x14ac:dyDescent="0.25"/>
    <row r="42" s="43" customFormat="1" x14ac:dyDescent="0.25"/>
    <row r="43" s="43" customFormat="1" x14ac:dyDescent="0.25"/>
    <row r="44" s="43" customFormat="1" x14ac:dyDescent="0.25"/>
    <row r="45" s="43" customFormat="1" x14ac:dyDescent="0.25"/>
    <row r="46" s="43" customFormat="1" x14ac:dyDescent="0.25"/>
    <row r="47" s="43" customFormat="1" x14ac:dyDescent="0.25"/>
    <row r="48" s="43" customFormat="1" x14ac:dyDescent="0.25"/>
    <row r="49" s="43" customFormat="1" x14ac:dyDescent="0.25"/>
    <row r="50" s="43" customFormat="1" x14ac:dyDescent="0.25"/>
    <row r="51" s="43" customFormat="1" x14ac:dyDescent="0.25"/>
    <row r="52" s="43" customFormat="1" x14ac:dyDescent="0.25"/>
    <row r="53" s="43" customFormat="1" x14ac:dyDescent="0.25"/>
    <row r="54" s="43" customFormat="1" x14ac:dyDescent="0.25"/>
    <row r="55" s="43" customFormat="1" x14ac:dyDescent="0.25"/>
    <row r="56" s="43" customFormat="1" x14ac:dyDescent="0.25"/>
    <row r="57" s="43" customFormat="1" x14ac:dyDescent="0.25"/>
    <row r="58" s="43" customFormat="1" x14ac:dyDescent="0.25"/>
    <row r="59" s="43" customFormat="1" x14ac:dyDescent="0.25"/>
    <row r="60" s="43" customFormat="1" x14ac:dyDescent="0.25"/>
    <row r="61" s="43" customFormat="1" x14ac:dyDescent="0.25"/>
    <row r="62" s="43" customFormat="1" x14ac:dyDescent="0.25"/>
    <row r="63" s="43" customFormat="1" x14ac:dyDescent="0.25"/>
    <row r="64" s="43" customFormat="1" x14ac:dyDescent="0.25"/>
    <row r="65" s="43" customFormat="1" x14ac:dyDescent="0.25"/>
    <row r="66" s="43" customFormat="1" x14ac:dyDescent="0.25"/>
    <row r="67" s="43" customFormat="1" x14ac:dyDescent="0.25"/>
    <row r="68" s="43" customFormat="1" x14ac:dyDescent="0.25"/>
    <row r="69" s="43" customFormat="1" x14ac:dyDescent="0.25"/>
    <row r="70" s="43" customFormat="1" x14ac:dyDescent="0.25"/>
    <row r="71" s="43" customFormat="1" x14ac:dyDescent="0.25"/>
    <row r="72" s="43" customFormat="1" x14ac:dyDescent="0.25"/>
    <row r="73" s="43" customFormat="1" x14ac:dyDescent="0.25"/>
    <row r="74" s="43" customFormat="1" x14ac:dyDescent="0.25"/>
    <row r="75" s="43" customFormat="1" x14ac:dyDescent="0.25"/>
    <row r="76" s="43" customFormat="1" x14ac:dyDescent="0.25"/>
    <row r="77" s="43" customFormat="1" x14ac:dyDescent="0.25"/>
    <row r="78" s="43" customFormat="1" x14ac:dyDescent="0.25"/>
    <row r="79" s="43" customFormat="1" x14ac:dyDescent="0.25"/>
    <row r="80" s="43" customFormat="1" x14ac:dyDescent="0.25"/>
    <row r="81" s="43" customFormat="1" x14ac:dyDescent="0.25"/>
    <row r="82" s="43" customFormat="1" x14ac:dyDescent="0.25"/>
    <row r="83" s="43" customFormat="1" x14ac:dyDescent="0.25"/>
    <row r="84" s="43" customFormat="1" x14ac:dyDescent="0.25"/>
    <row r="85" s="43" customFormat="1" x14ac:dyDescent="0.25"/>
    <row r="86" s="43" customFormat="1" x14ac:dyDescent="0.25"/>
    <row r="87" s="43" customFormat="1" x14ac:dyDescent="0.25"/>
    <row r="88" s="43" customFormat="1" x14ac:dyDescent="0.25"/>
    <row r="89" s="43" customFormat="1" x14ac:dyDescent="0.25"/>
    <row r="90" s="43" customFormat="1" x14ac:dyDescent="0.25"/>
    <row r="91" s="43" customFormat="1" x14ac:dyDescent="0.25"/>
    <row r="92" s="43" customFormat="1" x14ac:dyDescent="0.25"/>
    <row r="93" s="43" customFormat="1" x14ac:dyDescent="0.25"/>
    <row r="94" s="43" customFormat="1" x14ac:dyDescent="0.25"/>
    <row r="95" s="43" customFormat="1" x14ac:dyDescent="0.25"/>
    <row r="96" s="43" customFormat="1" x14ac:dyDescent="0.25"/>
    <row r="97" s="43" customFormat="1" x14ac:dyDescent="0.25"/>
    <row r="98" s="43" customFormat="1" x14ac:dyDescent="0.25"/>
    <row r="99" s="43" customFormat="1" x14ac:dyDescent="0.25"/>
    <row r="100" s="43" customFormat="1" x14ac:dyDescent="0.25"/>
    <row r="101" s="43" customFormat="1" x14ac:dyDescent="0.25"/>
    <row r="102" s="43" customFormat="1" x14ac:dyDescent="0.25"/>
    <row r="103" s="43" customFormat="1" x14ac:dyDescent="0.25"/>
    <row r="104" s="43" customFormat="1" x14ac:dyDescent="0.25"/>
    <row r="105" s="43" customFormat="1" x14ac:dyDescent="0.25"/>
    <row r="106" s="43" customFormat="1" x14ac:dyDescent="0.25"/>
    <row r="107" s="43" customFormat="1" x14ac:dyDescent="0.25"/>
    <row r="108" s="43" customFormat="1" x14ac:dyDescent="0.25"/>
    <row r="109" s="43" customFormat="1" x14ac:dyDescent="0.25"/>
    <row r="110" s="43" customFormat="1" x14ac:dyDescent="0.25"/>
    <row r="111" s="43" customFormat="1" x14ac:dyDescent="0.25"/>
    <row r="112" s="43" customFormat="1" x14ac:dyDescent="0.25"/>
    <row r="113" s="43" customFormat="1" x14ac:dyDescent="0.25"/>
    <row r="114" s="43" customFormat="1" x14ac:dyDescent="0.25"/>
    <row r="115" s="43" customFormat="1" x14ac:dyDescent="0.25"/>
    <row r="116" s="43" customFormat="1" x14ac:dyDescent="0.25"/>
    <row r="117" s="43" customFormat="1" x14ac:dyDescent="0.25"/>
    <row r="118" s="43" customFormat="1" x14ac:dyDescent="0.25"/>
    <row r="119" s="43" customFormat="1" x14ac:dyDescent="0.25"/>
    <row r="120" s="43" customFormat="1" x14ac:dyDescent="0.25"/>
    <row r="121" s="43" customFormat="1" x14ac:dyDescent="0.25"/>
    <row r="122" s="43" customFormat="1" x14ac:dyDescent="0.25"/>
    <row r="123" s="43" customFormat="1" x14ac:dyDescent="0.25"/>
    <row r="124" s="43" customFormat="1" x14ac:dyDescent="0.25"/>
    <row r="125" s="43" customFormat="1" x14ac:dyDescent="0.25"/>
    <row r="126" s="43" customFormat="1" x14ac:dyDescent="0.25"/>
    <row r="127" s="43" customFormat="1" x14ac:dyDescent="0.25"/>
    <row r="128" s="43" customFormat="1" x14ac:dyDescent="0.25"/>
    <row r="129" s="43" customFormat="1" x14ac:dyDescent="0.25"/>
    <row r="130" s="43" customFormat="1" x14ac:dyDescent="0.25"/>
    <row r="131" s="43" customFormat="1" x14ac:dyDescent="0.25"/>
    <row r="132" s="43" customFormat="1" x14ac:dyDescent="0.25"/>
    <row r="133" s="43" customFormat="1" x14ac:dyDescent="0.25"/>
    <row r="134" s="43" customFormat="1" x14ac:dyDescent="0.25"/>
  </sheetData>
  <mergeCells count="1">
    <mergeCell ref="B2:G2"/>
  </mergeCells>
  <pageMargins left="0.7" right="0.7" top="0.75" bottom="0.75" header="0.3" footer="0.3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40"/>
  <sheetViews>
    <sheetView topLeftCell="A4" workbookViewId="0">
      <pane ySplit="4" topLeftCell="A56" activePane="bottomLeft" state="frozen"/>
      <selection activeCell="A4" sqref="A4"/>
      <selection pane="bottomLeft" activeCell="H7" sqref="H7"/>
    </sheetView>
  </sheetViews>
  <sheetFormatPr defaultRowHeight="15" x14ac:dyDescent="0.25"/>
  <cols>
    <col min="1" max="1" width="9.140625" style="43"/>
    <col min="2" max="2" width="7.42578125" bestFit="1" customWidth="1"/>
    <col min="3" max="3" width="8.42578125" bestFit="1" customWidth="1"/>
    <col min="4" max="4" width="26.140625" customWidth="1"/>
    <col min="5" max="6" width="20.140625" customWidth="1"/>
    <col min="7" max="7" width="16.5703125" customWidth="1"/>
    <col min="8" max="9" width="13.7109375" customWidth="1"/>
    <col min="10" max="10" width="9.28515625" bestFit="1" customWidth="1"/>
    <col min="11" max="11" width="24.28515625" style="43" customWidth="1"/>
    <col min="12" max="23" width="9.140625" style="43"/>
  </cols>
  <sheetData>
    <row r="1" spans="1:23" s="43" customFormat="1" ht="18" x14ac:dyDescent="0.25">
      <c r="B1" s="41"/>
      <c r="C1" s="41"/>
      <c r="D1" s="41"/>
      <c r="E1" s="41"/>
      <c r="F1" s="103"/>
      <c r="G1" s="41"/>
      <c r="H1" s="41"/>
      <c r="I1" s="103"/>
      <c r="J1" s="31"/>
      <c r="K1" s="31"/>
    </row>
    <row r="2" spans="1:23" ht="18" customHeight="1" x14ac:dyDescent="0.25">
      <c r="B2" s="119" t="s">
        <v>8</v>
      </c>
      <c r="C2" s="119"/>
      <c r="D2" s="119"/>
      <c r="E2" s="119"/>
      <c r="F2" s="119"/>
      <c r="G2" s="119"/>
      <c r="H2" s="119"/>
      <c r="I2" s="119"/>
      <c r="J2" s="119"/>
      <c r="K2" s="46"/>
    </row>
    <row r="3" spans="1:23" ht="18" x14ac:dyDescent="0.25">
      <c r="B3" s="30"/>
      <c r="C3" s="30"/>
      <c r="D3" s="30"/>
      <c r="E3" s="30"/>
      <c r="F3" s="103"/>
      <c r="G3" s="30"/>
      <c r="H3" s="30"/>
      <c r="I3" s="103"/>
      <c r="J3" s="31"/>
      <c r="K3" s="31"/>
    </row>
    <row r="4" spans="1:23" ht="15.75" x14ac:dyDescent="0.25">
      <c r="B4" s="147" t="s">
        <v>41</v>
      </c>
      <c r="C4" s="147"/>
      <c r="D4" s="147"/>
      <c r="E4" s="147"/>
      <c r="F4" s="147"/>
      <c r="G4" s="147"/>
      <c r="H4" s="147"/>
      <c r="I4" s="147"/>
      <c r="J4" s="147"/>
    </row>
    <row r="5" spans="1:23" ht="18" x14ac:dyDescent="0.25">
      <c r="B5" s="30"/>
      <c r="C5" s="30"/>
      <c r="D5" s="30"/>
      <c r="E5" s="30"/>
      <c r="F5" s="103"/>
      <c r="G5" s="30"/>
      <c r="H5" s="30"/>
      <c r="I5" s="103"/>
      <c r="J5" s="31"/>
    </row>
    <row r="6" spans="1:23" ht="38.25" x14ac:dyDescent="0.25">
      <c r="B6" s="133" t="s">
        <v>7</v>
      </c>
      <c r="C6" s="134"/>
      <c r="D6" s="134"/>
      <c r="E6" s="135"/>
      <c r="F6" s="105" t="s">
        <v>216</v>
      </c>
      <c r="G6" s="72" t="s">
        <v>211</v>
      </c>
      <c r="H6" s="23" t="s">
        <v>213</v>
      </c>
      <c r="I6" s="23" t="s">
        <v>39</v>
      </c>
      <c r="J6" s="23" t="s">
        <v>39</v>
      </c>
    </row>
    <row r="7" spans="1:23" s="25" customFormat="1" ht="11.25" x14ac:dyDescent="0.2">
      <c r="A7" s="51"/>
      <c r="B7" s="130">
        <v>1</v>
      </c>
      <c r="C7" s="131"/>
      <c r="D7" s="131"/>
      <c r="E7" s="132"/>
      <c r="F7" s="104">
        <v>2</v>
      </c>
      <c r="G7" s="73">
        <v>3</v>
      </c>
      <c r="H7" s="24">
        <v>4</v>
      </c>
      <c r="I7" s="24" t="s">
        <v>102</v>
      </c>
      <c r="J7" s="24" t="s">
        <v>174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</row>
    <row r="8" spans="1:23" s="25" customFormat="1" ht="28.5" customHeight="1" x14ac:dyDescent="0.2">
      <c r="A8" s="51"/>
      <c r="B8" s="148" t="s">
        <v>164</v>
      </c>
      <c r="C8" s="149"/>
      <c r="D8" s="149"/>
      <c r="E8" s="150"/>
      <c r="F8" s="102">
        <f>F9+F58</f>
        <v>496667.50000000006</v>
      </c>
      <c r="G8" s="74">
        <f>G9+G58</f>
        <v>1165563.17</v>
      </c>
      <c r="H8" s="102">
        <f>H9+H58</f>
        <v>650857.80000000005</v>
      </c>
      <c r="I8" s="151">
        <f>H8/F8*100</f>
        <v>131.04497475675376</v>
      </c>
      <c r="J8" s="70">
        <f>H8/G8*100</f>
        <v>55.840628526380087</v>
      </c>
      <c r="K8" s="97"/>
      <c r="L8" s="97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</row>
    <row r="9" spans="1:23" ht="24.75" customHeight="1" x14ac:dyDescent="0.25">
      <c r="B9" s="62" t="s">
        <v>118</v>
      </c>
      <c r="C9" s="63"/>
      <c r="D9" s="64"/>
      <c r="E9" s="64"/>
      <c r="F9" s="75">
        <f>F11+F38+F46</f>
        <v>475365.23000000004</v>
      </c>
      <c r="G9" s="75">
        <f>G11+G38+G46</f>
        <v>1082983.17</v>
      </c>
      <c r="H9" s="75">
        <f>H11+H38+H46</f>
        <v>613377.71000000008</v>
      </c>
      <c r="I9" s="151">
        <f t="shared" ref="I9:I72" si="0">H9/F9*100</f>
        <v>129.03293537055708</v>
      </c>
      <c r="J9" s="70">
        <f t="shared" ref="J9:J62" si="1">H9/G9*100</f>
        <v>56.637787824532872</v>
      </c>
      <c r="K9" s="79"/>
      <c r="L9" s="79"/>
    </row>
    <row r="10" spans="1:23" ht="9.75" customHeight="1" x14ac:dyDescent="0.25">
      <c r="B10" s="143" t="s">
        <v>120</v>
      </c>
      <c r="C10" s="144"/>
      <c r="D10" s="144"/>
      <c r="E10" s="145"/>
      <c r="F10" s="1"/>
      <c r="G10" s="76"/>
      <c r="H10" s="1"/>
      <c r="I10" s="151"/>
      <c r="J10" s="91"/>
      <c r="K10" s="79"/>
      <c r="L10" s="79"/>
    </row>
    <row r="11" spans="1:23" ht="24" customHeight="1" x14ac:dyDescent="0.25">
      <c r="B11" s="140" t="s">
        <v>119</v>
      </c>
      <c r="C11" s="141"/>
      <c r="D11" s="142"/>
      <c r="E11" s="69" t="s">
        <v>144</v>
      </c>
      <c r="F11" s="75">
        <f>F12+F15+F22+F32</f>
        <v>35044.009999999995</v>
      </c>
      <c r="G11" s="75">
        <f>G12+G15+G22+G32</f>
        <v>59783.17</v>
      </c>
      <c r="H11" s="75">
        <f>H12+H15+H22+H32</f>
        <v>30764.280000000002</v>
      </c>
      <c r="I11" s="151">
        <f t="shared" si="0"/>
        <v>87.787556275665963</v>
      </c>
      <c r="J11" s="91">
        <f t="shared" si="1"/>
        <v>51.459767021387457</v>
      </c>
      <c r="K11" s="79"/>
      <c r="L11" s="79"/>
    </row>
    <row r="12" spans="1:23" ht="23.25" customHeight="1" x14ac:dyDescent="0.25">
      <c r="B12" s="146" t="s">
        <v>122</v>
      </c>
      <c r="C12" s="146"/>
      <c r="D12" s="146"/>
      <c r="E12" s="67">
        <v>451</v>
      </c>
      <c r="F12" s="66">
        <f>F13+F14</f>
        <v>1504.74</v>
      </c>
      <c r="G12" s="75">
        <f>G13+G14</f>
        <v>1800</v>
      </c>
      <c r="H12" s="66">
        <f>H13+H14</f>
        <v>2259.75</v>
      </c>
      <c r="I12" s="151">
        <f t="shared" si="0"/>
        <v>150.1754455919295</v>
      </c>
      <c r="J12" s="91">
        <f t="shared" si="1"/>
        <v>125.54166666666666</v>
      </c>
      <c r="K12" s="79"/>
      <c r="L12" s="79"/>
    </row>
    <row r="13" spans="1:23" ht="15" customHeight="1" x14ac:dyDescent="0.25">
      <c r="B13" s="137" t="s">
        <v>121</v>
      </c>
      <c r="C13" s="138"/>
      <c r="D13" s="139"/>
      <c r="E13" s="68">
        <v>451</v>
      </c>
      <c r="F13" s="33">
        <v>1257.24</v>
      </c>
      <c r="G13" s="77">
        <v>1400</v>
      </c>
      <c r="H13" s="33">
        <v>2059.75</v>
      </c>
      <c r="I13" s="151">
        <f t="shared" si="0"/>
        <v>163.83109032483853</v>
      </c>
      <c r="J13" s="91">
        <f t="shared" si="1"/>
        <v>147.125</v>
      </c>
    </row>
    <row r="14" spans="1:23" ht="15" customHeight="1" x14ac:dyDescent="0.25">
      <c r="B14" s="137" t="s">
        <v>123</v>
      </c>
      <c r="C14" s="138"/>
      <c r="D14" s="139"/>
      <c r="E14" s="68">
        <v>451</v>
      </c>
      <c r="F14" s="33">
        <v>247.5</v>
      </c>
      <c r="G14" s="77">
        <v>400</v>
      </c>
      <c r="H14" s="33">
        <v>200</v>
      </c>
      <c r="I14" s="151">
        <f t="shared" si="0"/>
        <v>80.808080808080803</v>
      </c>
      <c r="J14" s="91">
        <f t="shared" si="1"/>
        <v>50</v>
      </c>
    </row>
    <row r="15" spans="1:23" ht="15" customHeight="1" x14ac:dyDescent="0.25">
      <c r="B15" s="140" t="s">
        <v>124</v>
      </c>
      <c r="C15" s="141"/>
      <c r="D15" s="142"/>
      <c r="E15" s="67">
        <v>451</v>
      </c>
      <c r="F15" s="66">
        <f>F16+F17+F18+F19+F20+F21</f>
        <v>12873.050000000001</v>
      </c>
      <c r="G15" s="66">
        <f>G16+G17+G18+G19+G20+G21</f>
        <v>23968.17</v>
      </c>
      <c r="H15" s="66">
        <f>H16+H17+H18+H19+H20+H21</f>
        <v>11005.039999999999</v>
      </c>
      <c r="I15" s="151">
        <f t="shared" si="0"/>
        <v>85.488986681477954</v>
      </c>
      <c r="J15" s="91">
        <f t="shared" si="1"/>
        <v>45.915228405005472</v>
      </c>
    </row>
    <row r="16" spans="1:23" ht="15" customHeight="1" x14ac:dyDescent="0.25">
      <c r="B16" s="137" t="s">
        <v>125</v>
      </c>
      <c r="C16" s="138"/>
      <c r="D16" s="139"/>
      <c r="E16" s="68">
        <v>451</v>
      </c>
      <c r="F16" s="33">
        <v>2690.53</v>
      </c>
      <c r="G16" s="65">
        <v>4000</v>
      </c>
      <c r="H16" s="33">
        <v>2742.89</v>
      </c>
      <c r="I16" s="151">
        <f t="shared" si="0"/>
        <v>101.94608497210587</v>
      </c>
      <c r="J16" s="91">
        <f t="shared" si="1"/>
        <v>68.572249999999997</v>
      </c>
    </row>
    <row r="17" spans="2:10" ht="15" customHeight="1" x14ac:dyDescent="0.25">
      <c r="B17" s="137" t="s">
        <v>126</v>
      </c>
      <c r="C17" s="138"/>
      <c r="D17" s="139"/>
      <c r="E17" s="68">
        <v>451</v>
      </c>
      <c r="F17" s="33">
        <v>115.92</v>
      </c>
      <c r="G17" s="65">
        <v>500</v>
      </c>
      <c r="H17" s="33">
        <v>443.06</v>
      </c>
      <c r="I17" s="151">
        <f t="shared" si="0"/>
        <v>382.21187025534852</v>
      </c>
      <c r="J17" s="91">
        <f t="shared" si="1"/>
        <v>88.611999999999995</v>
      </c>
    </row>
    <row r="18" spans="2:10" ht="15" customHeight="1" x14ac:dyDescent="0.25">
      <c r="B18" s="137" t="s">
        <v>127</v>
      </c>
      <c r="C18" s="138"/>
      <c r="D18" s="139"/>
      <c r="E18" s="68">
        <v>451</v>
      </c>
      <c r="F18" s="33">
        <v>9278.0499999999993</v>
      </c>
      <c r="G18" s="65">
        <v>17168.169999999998</v>
      </c>
      <c r="H18" s="33">
        <v>5362.8</v>
      </c>
      <c r="I18" s="151">
        <f t="shared" si="0"/>
        <v>57.80093877485033</v>
      </c>
      <c r="J18" s="91">
        <f t="shared" si="1"/>
        <v>31.236876149292563</v>
      </c>
    </row>
    <row r="19" spans="2:10" ht="15" customHeight="1" x14ac:dyDescent="0.25">
      <c r="B19" s="137" t="s">
        <v>128</v>
      </c>
      <c r="C19" s="138"/>
      <c r="D19" s="139"/>
      <c r="E19" s="68">
        <v>451</v>
      </c>
      <c r="F19" s="33">
        <v>482.62</v>
      </c>
      <c r="G19" s="65">
        <v>1600</v>
      </c>
      <c r="H19" s="33">
        <v>1428.6</v>
      </c>
      <c r="I19" s="151">
        <f t="shared" si="0"/>
        <v>296.00928266545105</v>
      </c>
      <c r="J19" s="91">
        <f t="shared" si="1"/>
        <v>89.287499999999994</v>
      </c>
    </row>
    <row r="20" spans="2:10" ht="15" customHeight="1" x14ac:dyDescent="0.25">
      <c r="B20" s="137" t="s">
        <v>169</v>
      </c>
      <c r="C20" s="138"/>
      <c r="D20" s="139"/>
      <c r="E20" s="68">
        <v>451</v>
      </c>
      <c r="F20" s="65">
        <v>123.75</v>
      </c>
      <c r="G20" s="65">
        <v>400</v>
      </c>
      <c r="H20" s="65">
        <v>764.8</v>
      </c>
      <c r="I20" s="151">
        <f t="shared" si="0"/>
        <v>618.02020202020196</v>
      </c>
      <c r="J20" s="91">
        <f t="shared" si="1"/>
        <v>191.2</v>
      </c>
    </row>
    <row r="21" spans="2:10" ht="15" customHeight="1" x14ac:dyDescent="0.25">
      <c r="B21" s="137" t="s">
        <v>170</v>
      </c>
      <c r="C21" s="138"/>
      <c r="D21" s="139"/>
      <c r="E21" s="68">
        <v>451</v>
      </c>
      <c r="F21" s="65">
        <v>182.18</v>
      </c>
      <c r="G21" s="65">
        <v>300</v>
      </c>
      <c r="H21" s="65">
        <v>262.89</v>
      </c>
      <c r="I21" s="151">
        <f t="shared" si="0"/>
        <v>144.30233834669008</v>
      </c>
      <c r="J21" s="91">
        <f t="shared" si="1"/>
        <v>87.63</v>
      </c>
    </row>
    <row r="22" spans="2:10" ht="15" customHeight="1" x14ac:dyDescent="0.25">
      <c r="B22" s="140" t="s">
        <v>129</v>
      </c>
      <c r="C22" s="141"/>
      <c r="D22" s="142"/>
      <c r="E22" s="67">
        <v>451</v>
      </c>
      <c r="F22" s="66">
        <f>F23+F24+F26+F27+F28+F29+F30+F31</f>
        <v>20377.769999999997</v>
      </c>
      <c r="G22" s="66">
        <f>G23+G24+G25+G26+G27+G28+G29+G30+G31</f>
        <v>33525</v>
      </c>
      <c r="H22" s="66">
        <f>H23+H24+H25+H26+H27+H28+H29+H30+H31</f>
        <v>17442.79</v>
      </c>
      <c r="I22" s="151">
        <f t="shared" si="0"/>
        <v>85.597148264996619</v>
      </c>
      <c r="J22" s="91">
        <f t="shared" si="1"/>
        <v>52.029202087994044</v>
      </c>
    </row>
    <row r="23" spans="2:10" ht="15" customHeight="1" x14ac:dyDescent="0.25">
      <c r="B23" s="137" t="s">
        <v>130</v>
      </c>
      <c r="C23" s="138"/>
      <c r="D23" s="139"/>
      <c r="E23" s="68">
        <v>451</v>
      </c>
      <c r="F23" s="33">
        <v>250.52</v>
      </c>
      <c r="G23" s="65">
        <v>500</v>
      </c>
      <c r="H23" s="33">
        <v>229.26</v>
      </c>
      <c r="I23" s="151">
        <f t="shared" si="0"/>
        <v>91.5136516046623</v>
      </c>
      <c r="J23" s="91">
        <f t="shared" si="1"/>
        <v>45.851999999999997</v>
      </c>
    </row>
    <row r="24" spans="2:10" ht="15" customHeight="1" x14ac:dyDescent="0.25">
      <c r="B24" s="137" t="s">
        <v>175</v>
      </c>
      <c r="C24" s="138"/>
      <c r="D24" s="139"/>
      <c r="E24" s="68">
        <v>451</v>
      </c>
      <c r="F24" s="33">
        <v>853</v>
      </c>
      <c r="G24" s="65">
        <v>1900</v>
      </c>
      <c r="H24" s="33">
        <v>435.95</v>
      </c>
      <c r="I24" s="151">
        <f t="shared" si="0"/>
        <v>51.107854630715124</v>
      </c>
      <c r="J24" s="91">
        <f t="shared" si="1"/>
        <v>22.944736842105261</v>
      </c>
    </row>
    <row r="25" spans="2:10" ht="15" customHeight="1" x14ac:dyDescent="0.25">
      <c r="B25" s="137" t="s">
        <v>177</v>
      </c>
      <c r="C25" s="138"/>
      <c r="D25" s="139"/>
      <c r="E25" s="98">
        <v>451</v>
      </c>
      <c r="F25" s="33">
        <v>0</v>
      </c>
      <c r="G25" s="65">
        <v>5</v>
      </c>
      <c r="H25" s="33">
        <v>0</v>
      </c>
      <c r="I25" s="151">
        <v>0</v>
      </c>
      <c r="J25" s="91">
        <f t="shared" si="1"/>
        <v>0</v>
      </c>
    </row>
    <row r="26" spans="2:10" ht="15.75" customHeight="1" x14ac:dyDescent="0.25">
      <c r="B26" s="137" t="s">
        <v>131</v>
      </c>
      <c r="C26" s="138"/>
      <c r="D26" s="139"/>
      <c r="E26" s="68">
        <v>451</v>
      </c>
      <c r="F26" s="33">
        <v>1792.83</v>
      </c>
      <c r="G26" s="65">
        <v>3000</v>
      </c>
      <c r="H26" s="33">
        <v>1712.97</v>
      </c>
      <c r="I26" s="151">
        <f t="shared" si="0"/>
        <v>95.545589933234055</v>
      </c>
      <c r="J26" s="91">
        <f t="shared" si="1"/>
        <v>57.098999999999997</v>
      </c>
    </row>
    <row r="27" spans="2:10" s="43" customFormat="1" x14ac:dyDescent="0.25">
      <c r="B27" s="137" t="s">
        <v>132</v>
      </c>
      <c r="C27" s="138"/>
      <c r="D27" s="139"/>
      <c r="E27" s="68">
        <v>451</v>
      </c>
      <c r="F27" s="33">
        <v>14652</v>
      </c>
      <c r="G27" s="65">
        <v>20800</v>
      </c>
      <c r="H27" s="33">
        <v>14119.2</v>
      </c>
      <c r="I27" s="151">
        <f t="shared" si="0"/>
        <v>96.363636363636374</v>
      </c>
      <c r="J27" s="91">
        <f t="shared" si="1"/>
        <v>67.880769230769232</v>
      </c>
    </row>
    <row r="28" spans="2:10" s="43" customFormat="1" x14ac:dyDescent="0.25">
      <c r="B28" s="137" t="s">
        <v>133</v>
      </c>
      <c r="C28" s="138"/>
      <c r="D28" s="139"/>
      <c r="E28" s="68">
        <v>451</v>
      </c>
      <c r="F28" s="33">
        <v>73</v>
      </c>
      <c r="G28" s="65">
        <v>3000</v>
      </c>
      <c r="H28" s="33">
        <v>0</v>
      </c>
      <c r="I28" s="151">
        <f t="shared" si="0"/>
        <v>0</v>
      </c>
      <c r="J28" s="91">
        <f t="shared" si="1"/>
        <v>0</v>
      </c>
    </row>
    <row r="29" spans="2:10" s="43" customFormat="1" x14ac:dyDescent="0.25">
      <c r="B29" s="137" t="s">
        <v>134</v>
      </c>
      <c r="C29" s="138"/>
      <c r="D29" s="139"/>
      <c r="E29" s="68">
        <v>451</v>
      </c>
      <c r="F29" s="33">
        <v>1798.89</v>
      </c>
      <c r="G29" s="65">
        <v>2520</v>
      </c>
      <c r="H29" s="33">
        <v>62.5</v>
      </c>
      <c r="I29" s="151">
        <f t="shared" si="0"/>
        <v>3.4743647471496311</v>
      </c>
      <c r="J29" s="91">
        <f t="shared" si="1"/>
        <v>2.4801587301587302</v>
      </c>
    </row>
    <row r="30" spans="2:10" s="43" customFormat="1" x14ac:dyDescent="0.25">
      <c r="B30" s="137" t="s">
        <v>135</v>
      </c>
      <c r="C30" s="138"/>
      <c r="D30" s="139"/>
      <c r="E30" s="68">
        <v>451</v>
      </c>
      <c r="F30" s="33">
        <v>822.53</v>
      </c>
      <c r="G30" s="65">
        <v>1600</v>
      </c>
      <c r="H30" s="33">
        <v>882.91</v>
      </c>
      <c r="I30" s="151">
        <f t="shared" si="0"/>
        <v>107.34076568635795</v>
      </c>
      <c r="J30" s="91">
        <f t="shared" si="1"/>
        <v>55.181875000000005</v>
      </c>
    </row>
    <row r="31" spans="2:10" s="43" customFormat="1" x14ac:dyDescent="0.25">
      <c r="B31" s="137" t="s">
        <v>136</v>
      </c>
      <c r="C31" s="138"/>
      <c r="D31" s="139"/>
      <c r="E31" s="68">
        <v>451</v>
      </c>
      <c r="F31" s="33">
        <v>135</v>
      </c>
      <c r="G31" s="65">
        <v>200</v>
      </c>
      <c r="H31" s="33">
        <v>0</v>
      </c>
      <c r="I31" s="151">
        <f t="shared" si="0"/>
        <v>0</v>
      </c>
      <c r="J31" s="91">
        <f t="shared" si="1"/>
        <v>0</v>
      </c>
    </row>
    <row r="32" spans="2:10" ht="15" customHeight="1" x14ac:dyDescent="0.25">
      <c r="B32" s="140" t="s">
        <v>139</v>
      </c>
      <c r="C32" s="141"/>
      <c r="D32" s="142"/>
      <c r="E32" s="67">
        <v>451</v>
      </c>
      <c r="F32" s="66">
        <f>F33+F34+F35</f>
        <v>288.45</v>
      </c>
      <c r="G32" s="66">
        <f>G33+G34+G35</f>
        <v>490</v>
      </c>
      <c r="H32" s="66">
        <v>56.7</v>
      </c>
      <c r="I32" s="151">
        <f t="shared" si="0"/>
        <v>19.656786271450859</v>
      </c>
      <c r="J32" s="91">
        <f t="shared" si="1"/>
        <v>11.571428571428571</v>
      </c>
    </row>
    <row r="33" spans="2:10" ht="15" customHeight="1" x14ac:dyDescent="0.25">
      <c r="B33" s="137" t="s">
        <v>137</v>
      </c>
      <c r="C33" s="138"/>
      <c r="D33" s="139"/>
      <c r="E33" s="68">
        <v>451</v>
      </c>
      <c r="F33" s="33">
        <v>55.9</v>
      </c>
      <c r="G33" s="65">
        <v>140</v>
      </c>
      <c r="H33" s="33">
        <v>56.7</v>
      </c>
      <c r="I33" s="151">
        <f t="shared" si="0"/>
        <v>101.43112701252237</v>
      </c>
      <c r="J33" s="91">
        <f t="shared" si="1"/>
        <v>40.5</v>
      </c>
    </row>
    <row r="34" spans="2:10" s="43" customFormat="1" x14ac:dyDescent="0.25">
      <c r="B34" s="137" t="s">
        <v>138</v>
      </c>
      <c r="C34" s="138"/>
      <c r="D34" s="139"/>
      <c r="E34" s="68">
        <v>451</v>
      </c>
      <c r="F34" s="33">
        <v>108.09</v>
      </c>
      <c r="G34" s="65">
        <v>170</v>
      </c>
      <c r="H34" s="33">
        <v>125</v>
      </c>
      <c r="I34" s="151">
        <f t="shared" si="0"/>
        <v>115.64437043204737</v>
      </c>
      <c r="J34" s="91">
        <f t="shared" si="1"/>
        <v>73.529411764705884</v>
      </c>
    </row>
    <row r="35" spans="2:10" s="43" customFormat="1" x14ac:dyDescent="0.25">
      <c r="B35" s="137" t="s">
        <v>140</v>
      </c>
      <c r="C35" s="138"/>
      <c r="D35" s="139"/>
      <c r="E35" s="68">
        <v>451</v>
      </c>
      <c r="F35" s="33">
        <v>124.46</v>
      </c>
      <c r="G35" s="65">
        <v>180</v>
      </c>
      <c r="H35" s="33">
        <v>170</v>
      </c>
      <c r="I35" s="151">
        <f t="shared" si="0"/>
        <v>136.59006909850555</v>
      </c>
      <c r="J35" s="91">
        <f t="shared" si="1"/>
        <v>94.444444444444443</v>
      </c>
    </row>
    <row r="36" spans="2:10" s="43" customFormat="1" x14ac:dyDescent="0.25">
      <c r="I36" s="151"/>
      <c r="J36" s="91"/>
    </row>
    <row r="37" spans="2:10" ht="9.75" customHeight="1" x14ac:dyDescent="0.25">
      <c r="B37" s="143" t="s">
        <v>120</v>
      </c>
      <c r="C37" s="144"/>
      <c r="D37" s="144"/>
      <c r="E37" s="145"/>
      <c r="F37" s="1"/>
      <c r="G37" s="26"/>
      <c r="H37" s="1"/>
      <c r="I37" s="151"/>
      <c r="J37" s="91"/>
    </row>
    <row r="38" spans="2:10" ht="24" customHeight="1" x14ac:dyDescent="0.25">
      <c r="B38" s="140" t="s">
        <v>143</v>
      </c>
      <c r="C38" s="141"/>
      <c r="D38" s="142"/>
      <c r="E38" s="69" t="s">
        <v>198</v>
      </c>
      <c r="F38" s="66">
        <f>F39+F42</f>
        <v>1156.26</v>
      </c>
      <c r="G38" s="66">
        <f>G39+G42</f>
        <v>0</v>
      </c>
      <c r="H38" s="66">
        <f>H39+H42</f>
        <v>3646.08</v>
      </c>
      <c r="I38" s="151">
        <f t="shared" si="0"/>
        <v>315.33392143635513</v>
      </c>
      <c r="J38" s="91">
        <v>0</v>
      </c>
    </row>
    <row r="39" spans="2:10" ht="24" customHeight="1" x14ac:dyDescent="0.25">
      <c r="B39" s="140" t="s">
        <v>197</v>
      </c>
      <c r="C39" s="141"/>
      <c r="D39" s="142"/>
      <c r="E39" s="67">
        <v>451</v>
      </c>
      <c r="F39" s="66">
        <f>F40+F41</f>
        <v>956.28</v>
      </c>
      <c r="G39" s="66">
        <f>SUM(G40:G41)</f>
        <v>0</v>
      </c>
      <c r="H39" s="66">
        <f>H40+H41</f>
        <v>3241.25</v>
      </c>
      <c r="I39" s="151">
        <f t="shared" si="0"/>
        <v>338.94361484084163</v>
      </c>
      <c r="J39" s="91">
        <v>0</v>
      </c>
    </row>
    <row r="40" spans="2:10" ht="15" customHeight="1" x14ac:dyDescent="0.25">
      <c r="B40" s="137" t="s">
        <v>217</v>
      </c>
      <c r="C40" s="138"/>
      <c r="D40" s="139"/>
      <c r="E40" s="68">
        <v>451</v>
      </c>
      <c r="F40" s="33">
        <v>206.28</v>
      </c>
      <c r="G40" s="65">
        <v>0</v>
      </c>
      <c r="H40" s="33">
        <v>3241.25</v>
      </c>
      <c r="I40" s="151">
        <f t="shared" si="0"/>
        <v>1571.2866007368625</v>
      </c>
      <c r="J40" s="91">
        <v>0</v>
      </c>
    </row>
    <row r="41" spans="2:10" ht="15" customHeight="1" x14ac:dyDescent="0.25">
      <c r="B41" s="137" t="s">
        <v>134</v>
      </c>
      <c r="C41" s="138"/>
      <c r="D41" s="139"/>
      <c r="E41" s="68">
        <v>451</v>
      </c>
      <c r="F41" s="65">
        <v>750</v>
      </c>
      <c r="G41" s="65">
        <v>0</v>
      </c>
      <c r="H41" s="65">
        <v>0</v>
      </c>
      <c r="I41" s="151">
        <f t="shared" si="0"/>
        <v>0</v>
      </c>
      <c r="J41" s="91">
        <v>0</v>
      </c>
    </row>
    <row r="42" spans="2:10" ht="15" customHeight="1" x14ac:dyDescent="0.25">
      <c r="B42" s="140" t="s">
        <v>196</v>
      </c>
      <c r="C42" s="141"/>
      <c r="D42" s="142"/>
      <c r="E42" s="67">
        <v>451</v>
      </c>
      <c r="F42" s="66">
        <f>F43</f>
        <v>199.98</v>
      </c>
      <c r="G42" s="66">
        <f>G43</f>
        <v>0</v>
      </c>
      <c r="H42" s="66">
        <f>H43</f>
        <v>404.83</v>
      </c>
      <c r="I42" s="151">
        <f t="shared" si="0"/>
        <v>202.43524352435242</v>
      </c>
      <c r="J42" s="91">
        <v>0</v>
      </c>
    </row>
    <row r="43" spans="2:10" ht="15" customHeight="1" x14ac:dyDescent="0.25">
      <c r="B43" s="137" t="s">
        <v>176</v>
      </c>
      <c r="C43" s="138"/>
      <c r="D43" s="139"/>
      <c r="E43" s="68">
        <v>451</v>
      </c>
      <c r="F43" s="65">
        <v>199.98</v>
      </c>
      <c r="G43" s="65">
        <v>0</v>
      </c>
      <c r="H43" s="65">
        <v>404.83</v>
      </c>
      <c r="I43" s="151">
        <f t="shared" si="0"/>
        <v>202.43524352435242</v>
      </c>
      <c r="J43" s="91">
        <v>0</v>
      </c>
    </row>
    <row r="44" spans="2:10" s="43" customFormat="1" x14ac:dyDescent="0.25">
      <c r="I44" s="151"/>
      <c r="J44" s="91"/>
    </row>
    <row r="45" spans="2:10" ht="9.75" customHeight="1" x14ac:dyDescent="0.25">
      <c r="B45" s="143" t="s">
        <v>120</v>
      </c>
      <c r="C45" s="144"/>
      <c r="D45" s="144"/>
      <c r="E45" s="145"/>
      <c r="F45" s="1"/>
      <c r="G45" s="26"/>
      <c r="H45" s="1"/>
      <c r="I45" s="151"/>
      <c r="J45" s="91"/>
    </row>
    <row r="46" spans="2:10" ht="24" customHeight="1" x14ac:dyDescent="0.25">
      <c r="B46" s="140" t="s">
        <v>145</v>
      </c>
      <c r="C46" s="141"/>
      <c r="D46" s="142"/>
      <c r="E46" s="69" t="s">
        <v>146</v>
      </c>
      <c r="F46" s="66">
        <f>F47+F49+F51+F53+F55</f>
        <v>439164.96</v>
      </c>
      <c r="G46" s="66">
        <f>G47+G49+G51+G53+G55</f>
        <v>1023200</v>
      </c>
      <c r="H46" s="66">
        <f>H47+H49+H51+H53+H55</f>
        <v>578967.35000000009</v>
      </c>
      <c r="I46" s="151">
        <f t="shared" si="0"/>
        <v>131.83368500073414</v>
      </c>
      <c r="J46" s="91">
        <f t="shared" si="1"/>
        <v>56.583986512900708</v>
      </c>
    </row>
    <row r="47" spans="2:10" ht="15" customHeight="1" x14ac:dyDescent="0.25">
      <c r="B47" s="140" t="s">
        <v>147</v>
      </c>
      <c r="C47" s="141"/>
      <c r="D47" s="142"/>
      <c r="E47" s="67">
        <v>51035</v>
      </c>
      <c r="F47" s="66">
        <f>F48</f>
        <v>346731.28</v>
      </c>
      <c r="G47" s="66">
        <f>G48</f>
        <v>800000</v>
      </c>
      <c r="H47" s="66">
        <f>H48</f>
        <v>463196.45</v>
      </c>
      <c r="I47" s="151">
        <f t="shared" si="0"/>
        <v>133.58946155651142</v>
      </c>
      <c r="J47" s="91">
        <f t="shared" si="1"/>
        <v>57.899556250000003</v>
      </c>
    </row>
    <row r="48" spans="2:10" ht="15" customHeight="1" x14ac:dyDescent="0.25">
      <c r="B48" s="137" t="s">
        <v>148</v>
      </c>
      <c r="C48" s="138"/>
      <c r="D48" s="139"/>
      <c r="E48" s="68">
        <v>51035</v>
      </c>
      <c r="F48" s="33">
        <v>346731.28</v>
      </c>
      <c r="G48" s="65">
        <v>800000</v>
      </c>
      <c r="H48" s="33">
        <v>463196.45</v>
      </c>
      <c r="I48" s="151">
        <f t="shared" si="0"/>
        <v>133.58946155651142</v>
      </c>
      <c r="J48" s="91">
        <f t="shared" si="1"/>
        <v>57.899556250000003</v>
      </c>
    </row>
    <row r="49" spans="2:10" ht="15" customHeight="1" x14ac:dyDescent="0.25">
      <c r="B49" s="140" t="s">
        <v>149</v>
      </c>
      <c r="C49" s="141"/>
      <c r="D49" s="142"/>
      <c r="E49" s="67">
        <v>51035</v>
      </c>
      <c r="F49" s="66">
        <f>F50</f>
        <v>15600.23</v>
      </c>
      <c r="G49" s="66">
        <f>G50</f>
        <v>45000</v>
      </c>
      <c r="H49" s="66">
        <f>H50</f>
        <v>16273.52</v>
      </c>
      <c r="I49" s="151">
        <f t="shared" si="0"/>
        <v>104.31589790663342</v>
      </c>
      <c r="J49" s="91">
        <f t="shared" si="1"/>
        <v>36.163377777777775</v>
      </c>
    </row>
    <row r="50" spans="2:10" ht="15" customHeight="1" x14ac:dyDescent="0.25">
      <c r="B50" s="137" t="s">
        <v>150</v>
      </c>
      <c r="C50" s="138"/>
      <c r="D50" s="139"/>
      <c r="E50" s="68">
        <v>51035</v>
      </c>
      <c r="F50" s="33">
        <v>15600.23</v>
      </c>
      <c r="G50" s="65">
        <v>45000</v>
      </c>
      <c r="H50" s="33">
        <v>16273.52</v>
      </c>
      <c r="I50" s="151">
        <f t="shared" si="0"/>
        <v>104.31589790663342</v>
      </c>
      <c r="J50" s="91">
        <f t="shared" si="1"/>
        <v>36.163377777777775</v>
      </c>
    </row>
    <row r="51" spans="2:10" ht="15" customHeight="1" x14ac:dyDescent="0.25">
      <c r="B51" s="140" t="s">
        <v>151</v>
      </c>
      <c r="C51" s="141"/>
      <c r="D51" s="142"/>
      <c r="E51" s="67">
        <v>51035</v>
      </c>
      <c r="F51" s="66">
        <f>F52</f>
        <v>57222.26</v>
      </c>
      <c r="G51" s="66">
        <f>G52</f>
        <v>132000</v>
      </c>
      <c r="H51" s="66">
        <f>H52</f>
        <v>76427.38</v>
      </c>
      <c r="I51" s="151">
        <f t="shared" si="0"/>
        <v>133.56232347341751</v>
      </c>
      <c r="J51" s="91">
        <f t="shared" si="1"/>
        <v>57.899530303030311</v>
      </c>
    </row>
    <row r="52" spans="2:10" ht="15" customHeight="1" x14ac:dyDescent="0.25">
      <c r="B52" s="137" t="s">
        <v>152</v>
      </c>
      <c r="C52" s="138"/>
      <c r="D52" s="139"/>
      <c r="E52" s="68">
        <v>51035</v>
      </c>
      <c r="F52" s="33">
        <v>57222.26</v>
      </c>
      <c r="G52" s="65">
        <v>132000</v>
      </c>
      <c r="H52" s="33">
        <v>76427.38</v>
      </c>
      <c r="I52" s="151">
        <f t="shared" si="0"/>
        <v>133.56232347341751</v>
      </c>
      <c r="J52" s="91">
        <f t="shared" si="1"/>
        <v>57.899530303030311</v>
      </c>
    </row>
    <row r="53" spans="2:10" ht="15" customHeight="1" x14ac:dyDescent="0.25">
      <c r="B53" s="146" t="s">
        <v>122</v>
      </c>
      <c r="C53" s="146"/>
      <c r="D53" s="146"/>
      <c r="E53" s="67">
        <v>51035</v>
      </c>
      <c r="F53" s="66">
        <f>F54</f>
        <v>18631.189999999999</v>
      </c>
      <c r="G53" s="66">
        <f>G54</f>
        <v>44000</v>
      </c>
      <c r="H53" s="66">
        <f>H54</f>
        <v>21738</v>
      </c>
      <c r="I53" s="151">
        <f t="shared" si="0"/>
        <v>116.67531703557314</v>
      </c>
      <c r="J53" s="91">
        <f t="shared" si="1"/>
        <v>49.404545454545456</v>
      </c>
    </row>
    <row r="54" spans="2:10" ht="15" customHeight="1" x14ac:dyDescent="0.25">
      <c r="B54" s="137" t="s">
        <v>153</v>
      </c>
      <c r="C54" s="138"/>
      <c r="D54" s="139"/>
      <c r="E54" s="68">
        <v>51035</v>
      </c>
      <c r="F54" s="33">
        <v>18631.189999999999</v>
      </c>
      <c r="G54" s="65">
        <v>44000</v>
      </c>
      <c r="H54" s="33">
        <v>21738</v>
      </c>
      <c r="I54" s="151">
        <f t="shared" si="0"/>
        <v>116.67531703557314</v>
      </c>
      <c r="J54" s="91">
        <f t="shared" si="1"/>
        <v>49.404545454545456</v>
      </c>
    </row>
    <row r="55" spans="2:10" ht="15" customHeight="1" x14ac:dyDescent="0.25">
      <c r="B55" s="140" t="s">
        <v>139</v>
      </c>
      <c r="C55" s="141"/>
      <c r="D55" s="142"/>
      <c r="E55" s="67">
        <v>51035</v>
      </c>
      <c r="F55" s="66">
        <f>F56</f>
        <v>980</v>
      </c>
      <c r="G55" s="66">
        <f>G56</f>
        <v>2200</v>
      </c>
      <c r="H55" s="66">
        <f>H56</f>
        <v>1332</v>
      </c>
      <c r="I55" s="151">
        <f t="shared" si="0"/>
        <v>135.91836734693879</v>
      </c>
      <c r="J55" s="91">
        <f t="shared" si="1"/>
        <v>60.545454545454547</v>
      </c>
    </row>
    <row r="56" spans="2:10" ht="15" customHeight="1" x14ac:dyDescent="0.25">
      <c r="B56" s="137" t="s">
        <v>154</v>
      </c>
      <c r="C56" s="138"/>
      <c r="D56" s="139"/>
      <c r="E56" s="68">
        <v>51035</v>
      </c>
      <c r="F56" s="33">
        <v>980</v>
      </c>
      <c r="G56" s="65">
        <v>2200</v>
      </c>
      <c r="H56" s="33">
        <v>1332</v>
      </c>
      <c r="I56" s="151">
        <f t="shared" si="0"/>
        <v>135.91836734693879</v>
      </c>
      <c r="J56" s="91">
        <f t="shared" si="1"/>
        <v>60.545454545454547</v>
      </c>
    </row>
    <row r="57" spans="2:10" s="43" customFormat="1" x14ac:dyDescent="0.25">
      <c r="I57" s="151"/>
      <c r="J57" s="91"/>
    </row>
    <row r="58" spans="2:10" ht="24.75" customHeight="1" x14ac:dyDescent="0.25">
      <c r="B58" s="62" t="s">
        <v>155</v>
      </c>
      <c r="C58" s="63"/>
      <c r="D58" s="64"/>
      <c r="E58" s="64"/>
      <c r="F58" s="66">
        <f>F60+F65+F97+F107+F111+F115+F119+F123</f>
        <v>21302.269999999997</v>
      </c>
      <c r="G58" s="66">
        <f>G60+G65+G97+G107+G111+G115+G119+G123</f>
        <v>82580</v>
      </c>
      <c r="H58" s="66">
        <f>H60+H65+H97+H107+H111+H115+H119+H123+H127</f>
        <v>37480.089999999997</v>
      </c>
      <c r="I58" s="151">
        <f t="shared" si="0"/>
        <v>175.94411299828613</v>
      </c>
      <c r="J58" s="91">
        <f t="shared" si="1"/>
        <v>45.386401065633322</v>
      </c>
    </row>
    <row r="59" spans="2:10" ht="9.75" customHeight="1" x14ac:dyDescent="0.25">
      <c r="B59" s="143" t="s">
        <v>120</v>
      </c>
      <c r="C59" s="144"/>
      <c r="D59" s="144"/>
      <c r="E59" s="145"/>
      <c r="F59" s="1"/>
      <c r="G59" s="26"/>
      <c r="H59" s="1"/>
      <c r="I59" s="151"/>
      <c r="J59" s="91"/>
    </row>
    <row r="60" spans="2:10" ht="24" customHeight="1" x14ac:dyDescent="0.25">
      <c r="B60" s="140" t="s">
        <v>156</v>
      </c>
      <c r="C60" s="141"/>
      <c r="D60" s="142"/>
      <c r="E60" s="69" t="s">
        <v>157</v>
      </c>
      <c r="F60" s="66">
        <f xml:space="preserve"> F61</f>
        <v>911.63</v>
      </c>
      <c r="G60" s="66">
        <f>G61</f>
        <v>0</v>
      </c>
      <c r="H60" s="66">
        <f xml:space="preserve"> H61</f>
        <v>1600</v>
      </c>
      <c r="I60" s="151">
        <f t="shared" si="0"/>
        <v>175.50980112545659</v>
      </c>
      <c r="J60" s="91">
        <v>0</v>
      </c>
    </row>
    <row r="61" spans="2:10" ht="15" customHeight="1" x14ac:dyDescent="0.25">
      <c r="B61" s="140" t="s">
        <v>124</v>
      </c>
      <c r="C61" s="141"/>
      <c r="D61" s="142"/>
      <c r="E61" s="67">
        <v>110</v>
      </c>
      <c r="F61" s="66">
        <f>F62</f>
        <v>911.63</v>
      </c>
      <c r="G61" s="66">
        <f>G62</f>
        <v>0</v>
      </c>
      <c r="H61" s="66">
        <f>H62</f>
        <v>1600</v>
      </c>
      <c r="I61" s="151">
        <f t="shared" si="0"/>
        <v>175.50980112545659</v>
      </c>
      <c r="J61" s="91">
        <v>0</v>
      </c>
    </row>
    <row r="62" spans="2:10" ht="15" customHeight="1" x14ac:dyDescent="0.25">
      <c r="B62" s="137" t="s">
        <v>125</v>
      </c>
      <c r="C62" s="138"/>
      <c r="D62" s="139"/>
      <c r="E62" s="68">
        <v>110</v>
      </c>
      <c r="F62" s="33">
        <v>911.63</v>
      </c>
      <c r="G62" s="65">
        <v>0</v>
      </c>
      <c r="H62" s="33">
        <v>1600</v>
      </c>
      <c r="I62" s="151">
        <f t="shared" si="0"/>
        <v>175.50980112545659</v>
      </c>
      <c r="J62" s="91">
        <v>0</v>
      </c>
    </row>
    <row r="63" spans="2:10" x14ac:dyDescent="0.25">
      <c r="I63" s="151"/>
      <c r="J63" s="91"/>
    </row>
    <row r="64" spans="2:10" ht="9.75" customHeight="1" x14ac:dyDescent="0.25">
      <c r="B64" s="143" t="s">
        <v>120</v>
      </c>
      <c r="C64" s="144"/>
      <c r="D64" s="144"/>
      <c r="E64" s="145"/>
      <c r="F64" s="1"/>
      <c r="G64" s="26"/>
      <c r="H64" s="1"/>
      <c r="I64" s="151"/>
      <c r="J64" s="91"/>
    </row>
    <row r="65" spans="2:10" ht="24" customHeight="1" x14ac:dyDescent="0.25">
      <c r="B65" s="140" t="s">
        <v>158</v>
      </c>
      <c r="C65" s="141"/>
      <c r="D65" s="142"/>
      <c r="E65" s="69" t="s">
        <v>141</v>
      </c>
      <c r="F65" s="66">
        <f>F66+F69+F81+F83</f>
        <v>473.9</v>
      </c>
      <c r="G65" s="66">
        <f>G66+G69+G81+G83+G88+G90+G92</f>
        <v>26580</v>
      </c>
      <c r="H65" s="66">
        <f>H66+H69+H81+H83</f>
        <v>461.44000000000005</v>
      </c>
      <c r="I65" s="151">
        <f t="shared" si="0"/>
        <v>97.370753323485985</v>
      </c>
      <c r="J65" s="91">
        <f t="shared" ref="J65:J107" si="2">H65/G65*100</f>
        <v>1.7360421369450718</v>
      </c>
    </row>
    <row r="66" spans="2:10" ht="15" customHeight="1" x14ac:dyDescent="0.25">
      <c r="B66" s="140" t="s">
        <v>149</v>
      </c>
      <c r="C66" s="141"/>
      <c r="D66" s="142"/>
      <c r="E66" s="67"/>
      <c r="F66" s="66">
        <f>F67+F68</f>
        <v>0</v>
      </c>
      <c r="G66" s="66">
        <f>G67+G68</f>
        <v>240</v>
      </c>
      <c r="H66" s="66">
        <f>H67+H68</f>
        <v>0</v>
      </c>
      <c r="I66" s="151">
        <v>0</v>
      </c>
      <c r="J66" s="91">
        <f t="shared" si="2"/>
        <v>0</v>
      </c>
    </row>
    <row r="67" spans="2:10" ht="15" customHeight="1" x14ac:dyDescent="0.25">
      <c r="B67" s="137" t="s">
        <v>150</v>
      </c>
      <c r="C67" s="138"/>
      <c r="D67" s="139"/>
      <c r="E67" s="68">
        <v>5103</v>
      </c>
      <c r="F67" s="33">
        <v>0</v>
      </c>
      <c r="G67" s="65">
        <v>180</v>
      </c>
      <c r="H67" s="33">
        <v>0</v>
      </c>
      <c r="I67" s="151">
        <v>0</v>
      </c>
      <c r="J67" s="91">
        <f t="shared" si="2"/>
        <v>0</v>
      </c>
    </row>
    <row r="68" spans="2:10" ht="15" customHeight="1" x14ac:dyDescent="0.25">
      <c r="B68" s="137" t="s">
        <v>121</v>
      </c>
      <c r="C68" s="138"/>
      <c r="D68" s="139"/>
      <c r="E68" s="68">
        <v>41</v>
      </c>
      <c r="F68" s="65">
        <v>0</v>
      </c>
      <c r="G68" s="65">
        <v>60</v>
      </c>
      <c r="H68" s="65">
        <v>0</v>
      </c>
      <c r="I68" s="151">
        <v>0</v>
      </c>
      <c r="J68" s="91">
        <f t="shared" ref="J68" si="3">H68/G68*100</f>
        <v>0</v>
      </c>
    </row>
    <row r="69" spans="2:10" ht="15" customHeight="1" x14ac:dyDescent="0.25">
      <c r="B69" s="140" t="s">
        <v>124</v>
      </c>
      <c r="C69" s="141"/>
      <c r="D69" s="142"/>
      <c r="E69" s="67"/>
      <c r="F69" s="66">
        <f>SUM(F70:F80)</f>
        <v>337.65</v>
      </c>
      <c r="G69" s="66">
        <f>SUM(G70:G80)</f>
        <v>3910</v>
      </c>
      <c r="H69" s="66">
        <f>SUM(H70:H80)</f>
        <v>461.44000000000005</v>
      </c>
      <c r="I69" s="151">
        <f t="shared" si="0"/>
        <v>136.66222419665337</v>
      </c>
      <c r="J69" s="91">
        <f t="shared" si="2"/>
        <v>11.801534526854221</v>
      </c>
    </row>
    <row r="70" spans="2:10" ht="15" customHeight="1" x14ac:dyDescent="0.25">
      <c r="B70" s="137" t="s">
        <v>125</v>
      </c>
      <c r="C70" s="138"/>
      <c r="D70" s="139"/>
      <c r="E70" s="68">
        <v>53</v>
      </c>
      <c r="F70" s="65">
        <v>0</v>
      </c>
      <c r="G70" s="65">
        <v>850</v>
      </c>
      <c r="H70" s="65">
        <v>0</v>
      </c>
      <c r="I70" s="151">
        <v>0</v>
      </c>
      <c r="J70" s="91">
        <f t="shared" si="2"/>
        <v>0</v>
      </c>
    </row>
    <row r="71" spans="2:10" ht="15" customHeight="1" x14ac:dyDescent="0.25">
      <c r="B71" s="137" t="s">
        <v>125</v>
      </c>
      <c r="C71" s="138"/>
      <c r="D71" s="139"/>
      <c r="E71" s="68">
        <v>5103</v>
      </c>
      <c r="F71" s="65">
        <v>0</v>
      </c>
      <c r="G71" s="65">
        <v>110</v>
      </c>
      <c r="H71" s="65">
        <v>0</v>
      </c>
      <c r="I71" s="151">
        <v>0</v>
      </c>
      <c r="J71" s="91">
        <f t="shared" ref="J71:J76" si="4">H71/G71*100</f>
        <v>0</v>
      </c>
    </row>
    <row r="72" spans="2:10" ht="15" customHeight="1" x14ac:dyDescent="0.25">
      <c r="B72" s="137" t="s">
        <v>125</v>
      </c>
      <c r="C72" s="138"/>
      <c r="D72" s="139"/>
      <c r="E72" s="68">
        <v>42034</v>
      </c>
      <c r="F72" s="65">
        <v>0</v>
      </c>
      <c r="G72" s="65">
        <v>200</v>
      </c>
      <c r="H72" s="65">
        <v>235.83</v>
      </c>
      <c r="I72" s="151">
        <v>0</v>
      </c>
      <c r="J72" s="91">
        <f t="shared" si="4"/>
        <v>117.91500000000002</v>
      </c>
    </row>
    <row r="73" spans="2:10" ht="15" customHeight="1" x14ac:dyDescent="0.25">
      <c r="B73" s="137" t="s">
        <v>126</v>
      </c>
      <c r="C73" s="138"/>
      <c r="D73" s="139"/>
      <c r="E73" s="68">
        <v>41</v>
      </c>
      <c r="F73" s="33">
        <v>0</v>
      </c>
      <c r="G73" s="65">
        <v>50</v>
      </c>
      <c r="H73" s="33">
        <v>0</v>
      </c>
      <c r="I73" s="151">
        <v>0</v>
      </c>
      <c r="J73" s="91">
        <f t="shared" si="4"/>
        <v>0</v>
      </c>
    </row>
    <row r="74" spans="2:10" ht="15" customHeight="1" x14ac:dyDescent="0.25">
      <c r="B74" s="137" t="s">
        <v>126</v>
      </c>
      <c r="C74" s="138"/>
      <c r="D74" s="139"/>
      <c r="E74" s="68">
        <v>53</v>
      </c>
      <c r="F74" s="33">
        <v>212.34</v>
      </c>
      <c r="G74" s="65">
        <v>700</v>
      </c>
      <c r="H74" s="33">
        <v>0</v>
      </c>
      <c r="I74" s="151">
        <f t="shared" ref="I73:I124" si="5">H74/F74*100</f>
        <v>0</v>
      </c>
      <c r="J74" s="91">
        <f t="shared" si="4"/>
        <v>0</v>
      </c>
    </row>
    <row r="75" spans="2:10" ht="15" customHeight="1" x14ac:dyDescent="0.25">
      <c r="B75" s="137" t="s">
        <v>126</v>
      </c>
      <c r="C75" s="138"/>
      <c r="D75" s="139"/>
      <c r="E75" s="68">
        <v>5103</v>
      </c>
      <c r="F75" s="33">
        <v>0</v>
      </c>
      <c r="G75" s="65">
        <v>110</v>
      </c>
      <c r="H75" s="33">
        <v>0</v>
      </c>
      <c r="I75" s="151">
        <v>0</v>
      </c>
      <c r="J75" s="91">
        <f t="shared" si="4"/>
        <v>0</v>
      </c>
    </row>
    <row r="76" spans="2:10" ht="15" customHeight="1" x14ac:dyDescent="0.25">
      <c r="B76" s="137" t="s">
        <v>126</v>
      </c>
      <c r="C76" s="138"/>
      <c r="D76" s="139"/>
      <c r="E76" s="68">
        <v>61</v>
      </c>
      <c r="F76" s="33">
        <v>50.06</v>
      </c>
      <c r="G76" s="65">
        <v>500</v>
      </c>
      <c r="H76" s="33">
        <v>80</v>
      </c>
      <c r="I76" s="151">
        <f t="shared" si="5"/>
        <v>159.80823012385136</v>
      </c>
      <c r="J76" s="91">
        <f t="shared" si="4"/>
        <v>16</v>
      </c>
    </row>
    <row r="77" spans="2:10" ht="15" customHeight="1" x14ac:dyDescent="0.25">
      <c r="B77" s="137" t="s">
        <v>126</v>
      </c>
      <c r="C77" s="138"/>
      <c r="D77" s="139"/>
      <c r="E77" s="68">
        <v>42034</v>
      </c>
      <c r="F77" s="33">
        <v>75.25</v>
      </c>
      <c r="G77" s="65">
        <v>500</v>
      </c>
      <c r="H77" s="33">
        <v>145.61000000000001</v>
      </c>
      <c r="I77" s="151">
        <f t="shared" si="5"/>
        <v>193.50166112956813</v>
      </c>
      <c r="J77" s="91">
        <f t="shared" si="2"/>
        <v>29.122000000000003</v>
      </c>
    </row>
    <row r="78" spans="2:10" ht="15" customHeight="1" x14ac:dyDescent="0.25">
      <c r="B78" s="137" t="s">
        <v>169</v>
      </c>
      <c r="C78" s="138"/>
      <c r="D78" s="139"/>
      <c r="E78" s="68">
        <v>53</v>
      </c>
      <c r="F78" s="33">
        <v>0</v>
      </c>
      <c r="G78" s="65">
        <v>400</v>
      </c>
      <c r="H78" s="33">
        <v>0</v>
      </c>
      <c r="I78" s="151">
        <v>0</v>
      </c>
      <c r="J78" s="91">
        <f t="shared" ref="J78:J80" si="6">H78/G78*100</f>
        <v>0</v>
      </c>
    </row>
    <row r="79" spans="2:10" ht="15" customHeight="1" x14ac:dyDescent="0.25">
      <c r="B79" s="137" t="s">
        <v>169</v>
      </c>
      <c r="C79" s="138"/>
      <c r="D79" s="139"/>
      <c r="E79" s="68">
        <v>42034</v>
      </c>
      <c r="F79" s="33">
        <v>0</v>
      </c>
      <c r="G79" s="65">
        <v>120</v>
      </c>
      <c r="H79" s="33">
        <v>0</v>
      </c>
      <c r="I79" s="151">
        <v>0</v>
      </c>
      <c r="J79" s="91">
        <f t="shared" si="6"/>
        <v>0</v>
      </c>
    </row>
    <row r="80" spans="2:10" ht="15" customHeight="1" x14ac:dyDescent="0.25">
      <c r="B80" s="137" t="s">
        <v>169</v>
      </c>
      <c r="C80" s="138"/>
      <c r="D80" s="139"/>
      <c r="E80" s="68">
        <v>5103</v>
      </c>
      <c r="F80" s="33">
        <v>0</v>
      </c>
      <c r="G80" s="65">
        <v>370</v>
      </c>
      <c r="H80" s="33">
        <v>0</v>
      </c>
      <c r="I80" s="151">
        <v>0</v>
      </c>
      <c r="J80" s="91">
        <f t="shared" si="6"/>
        <v>0</v>
      </c>
    </row>
    <row r="81" spans="2:10" ht="15" customHeight="1" x14ac:dyDescent="0.25">
      <c r="B81" s="140" t="s">
        <v>129</v>
      </c>
      <c r="C81" s="141"/>
      <c r="D81" s="142"/>
      <c r="E81" s="67"/>
      <c r="F81" s="66">
        <f>F82</f>
        <v>0</v>
      </c>
      <c r="G81" s="66">
        <f>G82</f>
        <v>250</v>
      </c>
      <c r="H81" s="66">
        <f>H82</f>
        <v>0</v>
      </c>
      <c r="I81" s="151">
        <v>0</v>
      </c>
      <c r="J81" s="91">
        <f t="shared" si="2"/>
        <v>0</v>
      </c>
    </row>
    <row r="82" spans="2:10" s="43" customFormat="1" x14ac:dyDescent="0.25">
      <c r="B82" s="137" t="s">
        <v>132</v>
      </c>
      <c r="C82" s="138"/>
      <c r="D82" s="139"/>
      <c r="E82" s="68">
        <v>41</v>
      </c>
      <c r="F82" s="33">
        <v>0</v>
      </c>
      <c r="G82" s="65">
        <v>250</v>
      </c>
      <c r="H82" s="33">
        <v>0</v>
      </c>
      <c r="I82" s="151">
        <v>0</v>
      </c>
      <c r="J82" s="91">
        <f t="shared" si="2"/>
        <v>0</v>
      </c>
    </row>
    <row r="83" spans="2:10" ht="15" customHeight="1" x14ac:dyDescent="0.25">
      <c r="B83" s="140" t="s">
        <v>139</v>
      </c>
      <c r="C83" s="141"/>
      <c r="D83" s="142"/>
      <c r="E83" s="67"/>
      <c r="F83" s="66">
        <f>F84+F85+F86+F87</f>
        <v>136.25</v>
      </c>
      <c r="G83" s="66">
        <f>G84+G85+G86+G87</f>
        <v>3830</v>
      </c>
      <c r="H83" s="66">
        <f>H84+H85+H86+H87</f>
        <v>0</v>
      </c>
      <c r="I83" s="151">
        <f t="shared" si="5"/>
        <v>0</v>
      </c>
      <c r="J83" s="91">
        <f t="shared" si="2"/>
        <v>0</v>
      </c>
    </row>
    <row r="84" spans="2:10" s="43" customFormat="1" x14ac:dyDescent="0.25">
      <c r="B84" s="137" t="s">
        <v>140</v>
      </c>
      <c r="C84" s="138"/>
      <c r="D84" s="139"/>
      <c r="E84" s="68">
        <v>41</v>
      </c>
      <c r="F84" s="33">
        <v>0</v>
      </c>
      <c r="G84" s="65">
        <v>130</v>
      </c>
      <c r="H84" s="33">
        <v>0</v>
      </c>
      <c r="I84" s="151">
        <v>0</v>
      </c>
      <c r="J84" s="91">
        <f t="shared" si="2"/>
        <v>0</v>
      </c>
    </row>
    <row r="85" spans="2:10" ht="15" customHeight="1" x14ac:dyDescent="0.25">
      <c r="B85" s="137" t="s">
        <v>140</v>
      </c>
      <c r="C85" s="138"/>
      <c r="D85" s="139"/>
      <c r="E85" s="68">
        <v>5103</v>
      </c>
      <c r="F85" s="33">
        <v>0</v>
      </c>
      <c r="G85" s="65">
        <v>200</v>
      </c>
      <c r="H85" s="33">
        <v>0</v>
      </c>
      <c r="I85" s="151">
        <v>0</v>
      </c>
      <c r="J85" s="91">
        <f t="shared" si="2"/>
        <v>0</v>
      </c>
    </row>
    <row r="86" spans="2:10" ht="15" customHeight="1" x14ac:dyDescent="0.25">
      <c r="B86" s="137" t="s">
        <v>140</v>
      </c>
      <c r="C86" s="138"/>
      <c r="D86" s="139"/>
      <c r="E86" s="68">
        <v>53</v>
      </c>
      <c r="F86" s="33">
        <v>0</v>
      </c>
      <c r="G86" s="65">
        <v>2700</v>
      </c>
      <c r="H86" s="33">
        <v>0</v>
      </c>
      <c r="I86" s="151">
        <v>0</v>
      </c>
      <c r="J86" s="91">
        <f t="shared" si="2"/>
        <v>0</v>
      </c>
    </row>
    <row r="87" spans="2:10" ht="15" customHeight="1" x14ac:dyDescent="0.25">
      <c r="B87" s="137" t="s">
        <v>140</v>
      </c>
      <c r="C87" s="138"/>
      <c r="D87" s="139"/>
      <c r="E87" s="68">
        <v>42034</v>
      </c>
      <c r="F87" s="33">
        <v>136.25</v>
      </c>
      <c r="G87" s="65">
        <v>800</v>
      </c>
      <c r="H87" s="33">
        <v>0</v>
      </c>
      <c r="I87" s="151">
        <f t="shared" si="5"/>
        <v>0</v>
      </c>
      <c r="J87" s="91">
        <f t="shared" si="2"/>
        <v>0</v>
      </c>
    </row>
    <row r="88" spans="2:10" ht="15" customHeight="1" x14ac:dyDescent="0.25">
      <c r="B88" s="140" t="s">
        <v>179</v>
      </c>
      <c r="C88" s="138"/>
      <c r="D88" s="139"/>
      <c r="E88" s="68" t="s">
        <v>178</v>
      </c>
      <c r="F88" s="33">
        <v>0</v>
      </c>
      <c r="G88" s="66">
        <f>G89</f>
        <v>16000</v>
      </c>
      <c r="H88" s="33">
        <v>0</v>
      </c>
      <c r="I88" s="151">
        <v>0</v>
      </c>
      <c r="J88" s="91">
        <f t="shared" ref="J88:J91" si="7">H88/G88*100</f>
        <v>0</v>
      </c>
    </row>
    <row r="89" spans="2:10" ht="15" customHeight="1" x14ac:dyDescent="0.25">
      <c r="B89" s="137" t="s">
        <v>180</v>
      </c>
      <c r="C89" s="138"/>
      <c r="D89" s="139"/>
      <c r="E89" s="68">
        <v>53</v>
      </c>
      <c r="F89" s="33">
        <v>0</v>
      </c>
      <c r="G89" s="65">
        <v>16000</v>
      </c>
      <c r="H89" s="33">
        <v>0</v>
      </c>
      <c r="I89" s="151">
        <v>0</v>
      </c>
      <c r="J89" s="91">
        <f t="shared" si="7"/>
        <v>0</v>
      </c>
    </row>
    <row r="90" spans="2:10" ht="15" customHeight="1" x14ac:dyDescent="0.25">
      <c r="B90" s="140" t="s">
        <v>181</v>
      </c>
      <c r="C90" s="138"/>
      <c r="D90" s="139"/>
      <c r="E90" s="68" t="s">
        <v>178</v>
      </c>
      <c r="F90" s="33">
        <v>0</v>
      </c>
      <c r="G90" s="66">
        <f>G91</f>
        <v>1900</v>
      </c>
      <c r="H90" s="33">
        <v>0</v>
      </c>
      <c r="I90" s="151">
        <v>0</v>
      </c>
      <c r="J90" s="91">
        <f t="shared" si="7"/>
        <v>0</v>
      </c>
    </row>
    <row r="91" spans="2:10" ht="15" customHeight="1" x14ac:dyDescent="0.25">
      <c r="B91" s="137" t="s">
        <v>176</v>
      </c>
      <c r="C91" s="138"/>
      <c r="D91" s="139"/>
      <c r="E91" s="68">
        <v>5103</v>
      </c>
      <c r="F91" s="33">
        <v>0</v>
      </c>
      <c r="G91" s="65">
        <v>1900</v>
      </c>
      <c r="H91" s="33">
        <v>0</v>
      </c>
      <c r="I91" s="151">
        <v>0</v>
      </c>
      <c r="J91" s="91">
        <f t="shared" si="7"/>
        <v>0</v>
      </c>
    </row>
    <row r="92" spans="2:10" ht="15" customHeight="1" x14ac:dyDescent="0.25">
      <c r="B92" s="140" t="s">
        <v>182</v>
      </c>
      <c r="C92" s="138"/>
      <c r="D92" s="139"/>
      <c r="E92" s="68" t="s">
        <v>178</v>
      </c>
      <c r="F92" s="33">
        <v>0</v>
      </c>
      <c r="G92" s="66">
        <f>G93+G94</f>
        <v>450</v>
      </c>
      <c r="H92" s="33">
        <v>0</v>
      </c>
      <c r="I92" s="151">
        <v>0</v>
      </c>
      <c r="J92" s="91">
        <f t="shared" ref="J92" si="8">H92/G92*100</f>
        <v>0</v>
      </c>
    </row>
    <row r="93" spans="2:10" ht="15" customHeight="1" x14ac:dyDescent="0.25">
      <c r="B93" s="137" t="s">
        <v>142</v>
      </c>
      <c r="C93" s="138"/>
      <c r="D93" s="139"/>
      <c r="E93" s="68">
        <v>51034</v>
      </c>
      <c r="F93" s="33">
        <v>0</v>
      </c>
      <c r="G93" s="65">
        <v>450</v>
      </c>
      <c r="H93" s="33">
        <v>0</v>
      </c>
      <c r="I93" s="151">
        <v>0</v>
      </c>
      <c r="J93" s="91">
        <f t="shared" ref="J93:J94" si="9">H93/G93*100</f>
        <v>0</v>
      </c>
    </row>
    <row r="94" spans="2:10" ht="15" customHeight="1" x14ac:dyDescent="0.25">
      <c r="B94" s="137" t="s">
        <v>142</v>
      </c>
      <c r="C94" s="138"/>
      <c r="D94" s="139"/>
      <c r="E94" s="68">
        <v>5103</v>
      </c>
      <c r="F94" s="33">
        <v>0</v>
      </c>
      <c r="G94" s="65">
        <v>0</v>
      </c>
      <c r="H94" s="33">
        <v>0</v>
      </c>
      <c r="I94" s="151">
        <v>0</v>
      </c>
      <c r="J94" s="91">
        <v>0</v>
      </c>
    </row>
    <row r="95" spans="2:10" x14ac:dyDescent="0.25">
      <c r="I95" s="151"/>
      <c r="J95" s="91"/>
    </row>
    <row r="96" spans="2:10" ht="9.75" customHeight="1" x14ac:dyDescent="0.25">
      <c r="B96" s="143" t="s">
        <v>161</v>
      </c>
      <c r="C96" s="144"/>
      <c r="D96" s="144"/>
      <c r="E96" s="145"/>
      <c r="F96" s="1"/>
      <c r="G96" s="26"/>
      <c r="H96" s="1"/>
      <c r="I96" s="151"/>
      <c r="J96" s="91"/>
    </row>
    <row r="97" spans="2:10" ht="24" customHeight="1" x14ac:dyDescent="0.25">
      <c r="B97" s="140" t="s">
        <v>159</v>
      </c>
      <c r="C97" s="141"/>
      <c r="D97" s="142"/>
      <c r="E97" s="69" t="s">
        <v>160</v>
      </c>
      <c r="F97" s="66">
        <f>F98</f>
        <v>321.29000000000002</v>
      </c>
      <c r="G97" s="66">
        <f>G98+G102</f>
        <v>1450</v>
      </c>
      <c r="H97" s="66">
        <f>H98+H102</f>
        <v>255</v>
      </c>
      <c r="I97" s="151">
        <f t="shared" si="5"/>
        <v>79.367549565812809</v>
      </c>
      <c r="J97" s="91">
        <f t="shared" si="2"/>
        <v>17.586206896551722</v>
      </c>
    </row>
    <row r="98" spans="2:10" ht="15" customHeight="1" x14ac:dyDescent="0.25">
      <c r="B98" s="140" t="s">
        <v>124</v>
      </c>
      <c r="C98" s="141"/>
      <c r="D98" s="142"/>
      <c r="E98" s="67" t="s">
        <v>178</v>
      </c>
      <c r="F98" s="66">
        <f>F99</f>
        <v>321.29000000000002</v>
      </c>
      <c r="G98" s="66">
        <f>G99+G100+G101</f>
        <v>1000</v>
      </c>
      <c r="H98" s="66">
        <f>H99</f>
        <v>236</v>
      </c>
      <c r="I98" s="151">
        <f t="shared" si="5"/>
        <v>73.453889009928716</v>
      </c>
      <c r="J98" s="91">
        <f t="shared" si="2"/>
        <v>23.599999999999998</v>
      </c>
    </row>
    <row r="99" spans="2:10" ht="15" customHeight="1" x14ac:dyDescent="0.25">
      <c r="B99" s="137" t="s">
        <v>126</v>
      </c>
      <c r="C99" s="138"/>
      <c r="D99" s="139"/>
      <c r="E99" s="68">
        <v>42034</v>
      </c>
      <c r="F99" s="33">
        <v>321.29000000000002</v>
      </c>
      <c r="G99" s="65">
        <v>800</v>
      </c>
      <c r="H99" s="33">
        <v>236</v>
      </c>
      <c r="I99" s="151">
        <f t="shared" si="5"/>
        <v>73.453889009928716</v>
      </c>
      <c r="J99" s="91">
        <f t="shared" ref="J99:J103" si="10">H99/G99*100</f>
        <v>29.5</v>
      </c>
    </row>
    <row r="100" spans="2:10" ht="15" customHeight="1" x14ac:dyDescent="0.25">
      <c r="B100" s="137" t="s">
        <v>126</v>
      </c>
      <c r="C100" s="138"/>
      <c r="D100" s="139"/>
      <c r="E100" s="68">
        <v>41</v>
      </c>
      <c r="F100" s="33">
        <v>0</v>
      </c>
      <c r="G100" s="65">
        <v>50</v>
      </c>
      <c r="H100" s="33">
        <v>0</v>
      </c>
      <c r="I100" s="151">
        <v>0</v>
      </c>
      <c r="J100" s="91">
        <f t="shared" si="10"/>
        <v>0</v>
      </c>
    </row>
    <row r="101" spans="2:10" ht="15" customHeight="1" x14ac:dyDescent="0.25">
      <c r="B101" s="137" t="s">
        <v>183</v>
      </c>
      <c r="C101" s="138"/>
      <c r="D101" s="139"/>
      <c r="E101" s="68">
        <v>42034</v>
      </c>
      <c r="F101" s="33">
        <v>0</v>
      </c>
      <c r="G101" s="65">
        <v>150</v>
      </c>
      <c r="H101" s="33">
        <v>0</v>
      </c>
      <c r="I101" s="151">
        <v>0</v>
      </c>
      <c r="J101" s="91">
        <f t="shared" si="10"/>
        <v>0</v>
      </c>
    </row>
    <row r="102" spans="2:10" ht="15" customHeight="1" x14ac:dyDescent="0.25">
      <c r="B102" s="140" t="s">
        <v>139</v>
      </c>
      <c r="C102" s="141"/>
      <c r="D102" s="142"/>
      <c r="E102" s="67" t="s">
        <v>178</v>
      </c>
      <c r="F102" s="66">
        <f xml:space="preserve"> F103+F104</f>
        <v>0</v>
      </c>
      <c r="G102" s="66">
        <f>G103+G104</f>
        <v>450</v>
      </c>
      <c r="H102" s="66">
        <f xml:space="preserve"> H103+H104</f>
        <v>19</v>
      </c>
      <c r="I102" s="151">
        <v>0</v>
      </c>
      <c r="J102" s="91">
        <f t="shared" si="10"/>
        <v>4.2222222222222223</v>
      </c>
    </row>
    <row r="103" spans="2:10" ht="15" customHeight="1" x14ac:dyDescent="0.25">
      <c r="B103" s="137" t="s">
        <v>140</v>
      </c>
      <c r="C103" s="138"/>
      <c r="D103" s="139"/>
      <c r="E103" s="68">
        <v>41</v>
      </c>
      <c r="F103" s="33">
        <v>0</v>
      </c>
      <c r="G103" s="65">
        <v>50</v>
      </c>
      <c r="H103" s="33">
        <v>0</v>
      </c>
      <c r="I103" s="151">
        <v>0</v>
      </c>
      <c r="J103" s="91">
        <f t="shared" si="10"/>
        <v>0</v>
      </c>
    </row>
    <row r="104" spans="2:10" ht="15" customHeight="1" x14ac:dyDescent="0.25">
      <c r="B104" s="137" t="s">
        <v>140</v>
      </c>
      <c r="C104" s="138"/>
      <c r="D104" s="139"/>
      <c r="E104" s="68">
        <v>42034</v>
      </c>
      <c r="F104" s="33">
        <v>0</v>
      </c>
      <c r="G104" s="65">
        <v>400</v>
      </c>
      <c r="H104" s="33">
        <v>19</v>
      </c>
      <c r="I104" s="151">
        <v>0</v>
      </c>
      <c r="J104" s="91">
        <f t="shared" si="2"/>
        <v>4.75</v>
      </c>
    </row>
    <row r="105" spans="2:10" x14ac:dyDescent="0.25">
      <c r="I105" s="151"/>
      <c r="J105" s="91"/>
    </row>
    <row r="106" spans="2:10" ht="9.75" customHeight="1" x14ac:dyDescent="0.25">
      <c r="B106" s="143" t="s">
        <v>161</v>
      </c>
      <c r="C106" s="144"/>
      <c r="D106" s="144"/>
      <c r="E106" s="145"/>
      <c r="F106" s="1"/>
      <c r="G106" s="26"/>
      <c r="H106" s="1"/>
      <c r="I106" s="151"/>
      <c r="J106" s="91"/>
    </row>
    <row r="107" spans="2:10" ht="24" customHeight="1" x14ac:dyDescent="0.25">
      <c r="B107" s="140" t="s">
        <v>162</v>
      </c>
      <c r="C107" s="141"/>
      <c r="D107" s="142"/>
      <c r="E107" s="69" t="s">
        <v>163</v>
      </c>
      <c r="F107" s="66">
        <f>F108</f>
        <v>0</v>
      </c>
      <c r="G107" s="66">
        <f>G108</f>
        <v>16000</v>
      </c>
      <c r="H107" s="66">
        <f>H108</f>
        <v>0</v>
      </c>
      <c r="I107" s="151">
        <v>0</v>
      </c>
      <c r="J107" s="91">
        <f t="shared" si="2"/>
        <v>0</v>
      </c>
    </row>
    <row r="108" spans="2:10" ht="24" customHeight="1" x14ac:dyDescent="0.25">
      <c r="B108" s="137" t="s">
        <v>184</v>
      </c>
      <c r="C108" s="138"/>
      <c r="D108" s="139"/>
      <c r="E108" s="68">
        <v>51034</v>
      </c>
      <c r="F108" s="33">
        <v>0</v>
      </c>
      <c r="G108" s="65">
        <v>16000</v>
      </c>
      <c r="H108" s="33">
        <v>0</v>
      </c>
      <c r="I108" s="151">
        <v>0</v>
      </c>
      <c r="J108" s="91">
        <f t="shared" ref="J108" si="11">H108/G108*100</f>
        <v>0</v>
      </c>
    </row>
    <row r="109" spans="2:10" ht="15" customHeight="1" x14ac:dyDescent="0.25">
      <c r="I109" s="151">
        <v>0</v>
      </c>
      <c r="J109" s="91"/>
    </row>
    <row r="110" spans="2:10" ht="15" customHeight="1" x14ac:dyDescent="0.25">
      <c r="B110" s="143" t="s">
        <v>189</v>
      </c>
      <c r="C110" s="144"/>
      <c r="D110" s="144"/>
      <c r="E110" s="145"/>
      <c r="F110" s="1"/>
      <c r="G110" s="26"/>
      <c r="H110" s="1"/>
      <c r="I110" s="151"/>
      <c r="J110" s="91"/>
    </row>
    <row r="111" spans="2:10" ht="23.25" customHeight="1" x14ac:dyDescent="0.25">
      <c r="B111" s="140" t="s">
        <v>185</v>
      </c>
      <c r="C111" s="141"/>
      <c r="D111" s="142"/>
      <c r="E111" s="69" t="s">
        <v>190</v>
      </c>
      <c r="F111" s="66">
        <f xml:space="preserve"> F112</f>
        <v>100.8</v>
      </c>
      <c r="G111" s="66">
        <f>G112</f>
        <v>0</v>
      </c>
      <c r="H111" s="66">
        <f xml:space="preserve"> H112</f>
        <v>43.2</v>
      </c>
      <c r="I111" s="151">
        <f t="shared" si="5"/>
        <v>42.857142857142861</v>
      </c>
      <c r="J111" s="91">
        <v>0</v>
      </c>
    </row>
    <row r="112" spans="2:10" ht="15" customHeight="1" x14ac:dyDescent="0.25">
      <c r="B112" s="137" t="s">
        <v>132</v>
      </c>
      <c r="C112" s="138"/>
      <c r="D112" s="139"/>
      <c r="E112" s="68">
        <v>110</v>
      </c>
      <c r="F112" s="33">
        <v>100.8</v>
      </c>
      <c r="G112" s="65">
        <v>0</v>
      </c>
      <c r="H112" s="33">
        <v>43.2</v>
      </c>
      <c r="I112" s="151">
        <f t="shared" si="5"/>
        <v>42.857142857142861</v>
      </c>
      <c r="J112" s="91">
        <v>0</v>
      </c>
    </row>
    <row r="113" spans="2:10" ht="15" customHeight="1" x14ac:dyDescent="0.25">
      <c r="B113" s="99"/>
      <c r="C113" s="99"/>
      <c r="D113" s="99"/>
      <c r="E113" s="100"/>
      <c r="F113" s="101"/>
      <c r="G113" s="101"/>
      <c r="H113" s="101"/>
      <c r="I113" s="151"/>
      <c r="J113" s="91"/>
    </row>
    <row r="114" spans="2:10" ht="15" customHeight="1" x14ac:dyDescent="0.25">
      <c r="B114" s="143" t="s">
        <v>120</v>
      </c>
      <c r="C114" s="144"/>
      <c r="D114" s="144"/>
      <c r="E114" s="145"/>
      <c r="F114" s="1"/>
      <c r="G114" s="26"/>
      <c r="H114" s="1"/>
      <c r="I114" s="151"/>
      <c r="J114" s="91"/>
    </row>
    <row r="115" spans="2:10" ht="24" customHeight="1" x14ac:dyDescent="0.25">
      <c r="B115" s="140" t="s">
        <v>191</v>
      </c>
      <c r="C115" s="141"/>
      <c r="D115" s="142"/>
      <c r="E115" s="69" t="s">
        <v>192</v>
      </c>
      <c r="F115" s="66">
        <f xml:space="preserve"> F116</f>
        <v>398.16</v>
      </c>
      <c r="G115" s="66">
        <f>G116</f>
        <v>0</v>
      </c>
      <c r="H115" s="66">
        <f xml:space="preserve"> H116</f>
        <v>331.8</v>
      </c>
      <c r="I115" s="151">
        <f t="shared" si="5"/>
        <v>83.333333333333329</v>
      </c>
      <c r="J115" s="91">
        <v>0</v>
      </c>
    </row>
    <row r="116" spans="2:10" ht="15" customHeight="1" x14ac:dyDescent="0.25">
      <c r="B116" s="137" t="s">
        <v>186</v>
      </c>
      <c r="C116" s="138"/>
      <c r="D116" s="139"/>
      <c r="E116" s="68">
        <v>110</v>
      </c>
      <c r="F116" s="33">
        <v>398.16</v>
      </c>
      <c r="G116" s="65">
        <v>0</v>
      </c>
      <c r="H116" s="33">
        <v>331.8</v>
      </c>
      <c r="I116" s="151">
        <f t="shared" si="5"/>
        <v>83.333333333333329</v>
      </c>
      <c r="J116" s="91">
        <v>0</v>
      </c>
    </row>
    <row r="117" spans="2:10" ht="15" customHeight="1" x14ac:dyDescent="0.25">
      <c r="B117" s="99"/>
      <c r="C117" s="99"/>
      <c r="D117" s="99"/>
      <c r="E117" s="100"/>
      <c r="F117" s="101"/>
      <c r="G117" s="101"/>
      <c r="H117" s="101"/>
      <c r="I117" s="151"/>
      <c r="J117" s="91"/>
    </row>
    <row r="118" spans="2:10" ht="15" customHeight="1" x14ac:dyDescent="0.25">
      <c r="B118" s="143" t="s">
        <v>120</v>
      </c>
      <c r="C118" s="144"/>
      <c r="D118" s="144"/>
      <c r="E118" s="145"/>
      <c r="F118" s="1"/>
      <c r="G118" s="26"/>
      <c r="H118" s="1"/>
      <c r="I118" s="151"/>
      <c r="J118" s="91"/>
    </row>
    <row r="119" spans="2:10" ht="22.5" customHeight="1" x14ac:dyDescent="0.25">
      <c r="B119" s="140" t="s">
        <v>187</v>
      </c>
      <c r="C119" s="141"/>
      <c r="D119" s="142"/>
      <c r="E119" s="69" t="s">
        <v>193</v>
      </c>
      <c r="F119" s="66">
        <f>F120</f>
        <v>18785.669999999998</v>
      </c>
      <c r="G119" s="66">
        <f>G120</f>
        <v>38200</v>
      </c>
      <c r="H119" s="66">
        <f>H120</f>
        <v>22445.01</v>
      </c>
      <c r="I119" s="151">
        <f t="shared" si="5"/>
        <v>119.47942234692721</v>
      </c>
      <c r="J119" s="91">
        <f t="shared" ref="J119:J120" si="12">H119/G119*100</f>
        <v>58.756570680628272</v>
      </c>
    </row>
    <row r="120" spans="2:10" ht="15" customHeight="1" x14ac:dyDescent="0.25">
      <c r="B120" s="137" t="s">
        <v>188</v>
      </c>
      <c r="C120" s="138"/>
      <c r="D120" s="139"/>
      <c r="E120" s="68">
        <v>51034</v>
      </c>
      <c r="F120" s="33">
        <v>18785.669999999998</v>
      </c>
      <c r="G120" s="65">
        <v>38200</v>
      </c>
      <c r="H120" s="33">
        <v>22445.01</v>
      </c>
      <c r="I120" s="151">
        <f t="shared" si="5"/>
        <v>119.47942234692721</v>
      </c>
      <c r="J120" s="91">
        <f t="shared" si="12"/>
        <v>58.756570680628272</v>
      </c>
    </row>
    <row r="121" spans="2:10" ht="15" customHeight="1" x14ac:dyDescent="0.25">
      <c r="B121" s="99"/>
      <c r="C121" s="99"/>
      <c r="D121" s="99"/>
      <c r="E121" s="100"/>
      <c r="F121" s="101"/>
      <c r="G121" s="101"/>
      <c r="H121" s="101"/>
      <c r="I121" s="151"/>
      <c r="J121" s="91"/>
    </row>
    <row r="122" spans="2:10" ht="15" customHeight="1" x14ac:dyDescent="0.25">
      <c r="B122" s="143" t="s">
        <v>120</v>
      </c>
      <c r="C122" s="144"/>
      <c r="D122" s="144"/>
      <c r="E122" s="145"/>
      <c r="F122" s="1"/>
      <c r="G122" s="26"/>
      <c r="H122" s="1"/>
      <c r="I122" s="151"/>
      <c r="J122" s="91"/>
    </row>
    <row r="123" spans="2:10" ht="21.75" customHeight="1" x14ac:dyDescent="0.25">
      <c r="B123" s="140" t="s">
        <v>194</v>
      </c>
      <c r="C123" s="141"/>
      <c r="D123" s="142"/>
      <c r="E123" s="69" t="s">
        <v>200</v>
      </c>
      <c r="F123" s="66">
        <f>F124</f>
        <v>310.82</v>
      </c>
      <c r="G123" s="66">
        <f>G124</f>
        <v>350</v>
      </c>
      <c r="H123" s="66">
        <f>H124</f>
        <v>350</v>
      </c>
      <c r="I123" s="151">
        <f t="shared" si="5"/>
        <v>112.60536645003538</v>
      </c>
      <c r="J123" s="91">
        <f t="shared" ref="J123:J124" si="13">H123/G123*100</f>
        <v>100</v>
      </c>
    </row>
    <row r="124" spans="2:10" ht="15" customHeight="1" x14ac:dyDescent="0.25">
      <c r="B124" s="137" t="s">
        <v>195</v>
      </c>
      <c r="C124" s="138"/>
      <c r="D124" s="139"/>
      <c r="E124" s="68">
        <v>511903</v>
      </c>
      <c r="F124" s="33">
        <v>310.82</v>
      </c>
      <c r="G124" s="65">
        <v>350</v>
      </c>
      <c r="H124" s="33">
        <v>350</v>
      </c>
      <c r="I124" s="151">
        <f t="shared" si="5"/>
        <v>112.60536645003538</v>
      </c>
      <c r="J124" s="91">
        <f t="shared" si="13"/>
        <v>100</v>
      </c>
    </row>
    <row r="125" spans="2:10" x14ac:dyDescent="0.25">
      <c r="I125" s="151"/>
      <c r="J125" s="91"/>
    </row>
    <row r="126" spans="2:10" x14ac:dyDescent="0.25">
      <c r="B126" s="143" t="s">
        <v>120</v>
      </c>
      <c r="C126" s="144"/>
      <c r="D126" s="144"/>
      <c r="E126" s="145"/>
      <c r="F126" s="1"/>
      <c r="G126" s="26"/>
      <c r="H126" s="1"/>
      <c r="I126" s="151"/>
      <c r="J126" s="91"/>
    </row>
    <row r="127" spans="2:10" ht="38.25" x14ac:dyDescent="0.25">
      <c r="B127" s="140" t="s">
        <v>218</v>
      </c>
      <c r="C127" s="141"/>
      <c r="D127" s="142"/>
      <c r="E127" s="69" t="s">
        <v>146</v>
      </c>
      <c r="F127" s="66">
        <f>F128+F132+F134+F138</f>
        <v>0</v>
      </c>
      <c r="G127" s="66">
        <f>G128+G132+G134+G138</f>
        <v>0</v>
      </c>
      <c r="H127" s="66">
        <f>H128+H132+H134+H138</f>
        <v>11993.64</v>
      </c>
      <c r="I127" s="151">
        <v>0</v>
      </c>
      <c r="J127" s="91">
        <v>0</v>
      </c>
    </row>
    <row r="128" spans="2:10" x14ac:dyDescent="0.25">
      <c r="B128" s="140" t="s">
        <v>147</v>
      </c>
      <c r="C128" s="141"/>
      <c r="D128" s="142"/>
      <c r="E128" s="67" t="s">
        <v>178</v>
      </c>
      <c r="F128" s="66">
        <f>F129+F130+F131</f>
        <v>0</v>
      </c>
      <c r="G128" s="66">
        <f>G129+G130+G131</f>
        <v>0</v>
      </c>
      <c r="H128" s="66">
        <f>H129+H130+H131</f>
        <v>9695.630000000001</v>
      </c>
      <c r="I128" s="151">
        <v>0</v>
      </c>
      <c r="J128" s="91">
        <v>0</v>
      </c>
    </row>
    <row r="129" spans="2:10" x14ac:dyDescent="0.25">
      <c r="B129" s="137" t="s">
        <v>148</v>
      </c>
      <c r="C129" s="138"/>
      <c r="D129" s="139"/>
      <c r="E129" s="67">
        <v>110</v>
      </c>
      <c r="F129" s="65">
        <v>0</v>
      </c>
      <c r="G129" s="65">
        <v>0</v>
      </c>
      <c r="H129" s="65">
        <v>3300</v>
      </c>
      <c r="I129" s="151">
        <v>0</v>
      </c>
      <c r="J129" s="91">
        <v>0</v>
      </c>
    </row>
    <row r="130" spans="2:10" x14ac:dyDescent="0.25">
      <c r="B130" s="137" t="s">
        <v>148</v>
      </c>
      <c r="C130" s="138"/>
      <c r="D130" s="139"/>
      <c r="E130" s="67">
        <v>121</v>
      </c>
      <c r="F130" s="65">
        <v>0</v>
      </c>
      <c r="G130" s="65">
        <v>0</v>
      </c>
      <c r="H130" s="65">
        <v>3187.5</v>
      </c>
      <c r="I130" s="151">
        <v>0</v>
      </c>
      <c r="J130" s="91">
        <v>0</v>
      </c>
    </row>
    <row r="131" spans="2:10" x14ac:dyDescent="0.25">
      <c r="B131" s="137" t="s">
        <v>148</v>
      </c>
      <c r="C131" s="138"/>
      <c r="D131" s="139"/>
      <c r="E131" s="68">
        <v>12154</v>
      </c>
      <c r="F131" s="33">
        <v>0</v>
      </c>
      <c r="G131" s="33">
        <v>0</v>
      </c>
      <c r="H131" s="33">
        <v>3208.13</v>
      </c>
      <c r="I131" s="151">
        <v>0</v>
      </c>
      <c r="J131" s="91">
        <v>0</v>
      </c>
    </row>
    <row r="132" spans="2:10" x14ac:dyDescent="0.25">
      <c r="B132" s="140" t="s">
        <v>149</v>
      </c>
      <c r="C132" s="141"/>
      <c r="D132" s="142"/>
      <c r="E132" s="67">
        <v>110</v>
      </c>
      <c r="F132" s="66">
        <f>F133</f>
        <v>0</v>
      </c>
      <c r="G132" s="66">
        <f>G133</f>
        <v>0</v>
      </c>
      <c r="H132" s="66">
        <f>H133</f>
        <v>200</v>
      </c>
      <c r="I132" s="151">
        <v>0</v>
      </c>
      <c r="J132" s="91">
        <v>0</v>
      </c>
    </row>
    <row r="133" spans="2:10" x14ac:dyDescent="0.25">
      <c r="B133" s="137" t="s">
        <v>150</v>
      </c>
      <c r="C133" s="138"/>
      <c r="D133" s="139"/>
      <c r="E133" s="68">
        <v>110</v>
      </c>
      <c r="F133" s="33">
        <v>0</v>
      </c>
      <c r="G133" s="33">
        <v>0</v>
      </c>
      <c r="H133" s="33">
        <v>200</v>
      </c>
      <c r="I133" s="151">
        <v>0</v>
      </c>
      <c r="J133" s="91">
        <v>0</v>
      </c>
    </row>
    <row r="134" spans="2:10" x14ac:dyDescent="0.25">
      <c r="B134" s="140" t="s">
        <v>151</v>
      </c>
      <c r="C134" s="141"/>
      <c r="D134" s="142"/>
      <c r="E134" s="67" t="s">
        <v>178</v>
      </c>
      <c r="F134" s="66">
        <f>F135+F136+F137</f>
        <v>0</v>
      </c>
      <c r="G134" s="66">
        <f>G135+G136+G137</f>
        <v>0</v>
      </c>
      <c r="H134" s="66">
        <f>H135+H136+H137</f>
        <v>1599.8000000000002</v>
      </c>
      <c r="I134" s="151">
        <v>0</v>
      </c>
      <c r="J134" s="91">
        <v>0</v>
      </c>
    </row>
    <row r="135" spans="2:10" x14ac:dyDescent="0.25">
      <c r="B135" s="137" t="s">
        <v>152</v>
      </c>
      <c r="C135" s="138"/>
      <c r="D135" s="139"/>
      <c r="E135" s="68">
        <v>110</v>
      </c>
      <c r="F135" s="33">
        <v>0</v>
      </c>
      <c r="G135" s="33">
        <v>0</v>
      </c>
      <c r="H135" s="33">
        <v>550.69000000000005</v>
      </c>
      <c r="I135" s="151">
        <v>0</v>
      </c>
      <c r="J135" s="91">
        <v>0</v>
      </c>
    </row>
    <row r="136" spans="2:10" x14ac:dyDescent="0.25">
      <c r="B136" s="137" t="s">
        <v>152</v>
      </c>
      <c r="C136" s="138"/>
      <c r="D136" s="139"/>
      <c r="E136" s="68">
        <v>121</v>
      </c>
      <c r="F136" s="33">
        <v>0</v>
      </c>
      <c r="G136" s="33">
        <v>0</v>
      </c>
      <c r="H136" s="33">
        <v>247.5</v>
      </c>
      <c r="I136" s="151">
        <v>0</v>
      </c>
      <c r="J136" s="91">
        <v>0</v>
      </c>
    </row>
    <row r="137" spans="2:10" x14ac:dyDescent="0.25">
      <c r="B137" s="137" t="s">
        <v>152</v>
      </c>
      <c r="C137" s="138"/>
      <c r="D137" s="139"/>
      <c r="E137" s="68">
        <v>12151</v>
      </c>
      <c r="F137" s="33">
        <v>0</v>
      </c>
      <c r="G137" s="33">
        <v>0</v>
      </c>
      <c r="H137" s="33">
        <v>801.61</v>
      </c>
      <c r="I137" s="151">
        <v>0</v>
      </c>
      <c r="J137" s="91">
        <v>0</v>
      </c>
    </row>
    <row r="138" spans="2:10" x14ac:dyDescent="0.25">
      <c r="B138" s="146" t="s">
        <v>122</v>
      </c>
      <c r="C138" s="146"/>
      <c r="D138" s="146"/>
      <c r="E138" s="67" t="s">
        <v>178</v>
      </c>
      <c r="F138" s="66">
        <f>F139+F140</f>
        <v>0</v>
      </c>
      <c r="G138" s="66">
        <f>G139+G140</f>
        <v>0</v>
      </c>
      <c r="H138" s="66">
        <f>H139+H140</f>
        <v>498.21</v>
      </c>
      <c r="I138" s="151">
        <v>0</v>
      </c>
      <c r="J138" s="91">
        <v>0</v>
      </c>
    </row>
    <row r="139" spans="2:10" x14ac:dyDescent="0.25">
      <c r="B139" s="137" t="s">
        <v>153</v>
      </c>
      <c r="C139" s="138"/>
      <c r="D139" s="139"/>
      <c r="E139" s="68">
        <v>110</v>
      </c>
      <c r="F139" s="33">
        <v>0</v>
      </c>
      <c r="G139" s="33">
        <v>0</v>
      </c>
      <c r="H139" s="33">
        <v>413.44</v>
      </c>
      <c r="I139" s="151">
        <v>0</v>
      </c>
      <c r="J139" s="91">
        <v>0</v>
      </c>
    </row>
    <row r="140" spans="2:10" x14ac:dyDescent="0.25">
      <c r="B140" s="137" t="s">
        <v>153</v>
      </c>
      <c r="C140" s="138"/>
      <c r="D140" s="139"/>
      <c r="E140" s="68">
        <v>121</v>
      </c>
      <c r="F140" s="33">
        <v>0</v>
      </c>
      <c r="G140" s="33">
        <v>0</v>
      </c>
      <c r="H140" s="33">
        <v>84.77</v>
      </c>
      <c r="I140" s="151">
        <v>0</v>
      </c>
      <c r="J140" s="91">
        <v>0</v>
      </c>
    </row>
  </sheetData>
  <mergeCells count="124">
    <mergeCell ref="B140:D140"/>
    <mergeCell ref="B129:D129"/>
    <mergeCell ref="B130:D130"/>
    <mergeCell ref="B136:D136"/>
    <mergeCell ref="B135:D135"/>
    <mergeCell ref="B139:D139"/>
    <mergeCell ref="B126:E126"/>
    <mergeCell ref="B127:D127"/>
    <mergeCell ref="B128:D128"/>
    <mergeCell ref="B131:D131"/>
    <mergeCell ref="B132:D132"/>
    <mergeCell ref="B133:D133"/>
    <mergeCell ref="B134:D134"/>
    <mergeCell ref="B137:D137"/>
    <mergeCell ref="B138:D138"/>
    <mergeCell ref="B119:D119"/>
    <mergeCell ref="B120:D120"/>
    <mergeCell ref="B122:E122"/>
    <mergeCell ref="B123:D123"/>
    <mergeCell ref="B124:D124"/>
    <mergeCell ref="B15:D15"/>
    <mergeCell ref="B20:D20"/>
    <mergeCell ref="B21:D21"/>
    <mergeCell ref="B23:D23"/>
    <mergeCell ref="B24:D24"/>
    <mergeCell ref="B26:D26"/>
    <mergeCell ref="B27:D27"/>
    <mergeCell ref="B28:D28"/>
    <mergeCell ref="B16:D16"/>
    <mergeCell ref="B22:D22"/>
    <mergeCell ref="B17:D17"/>
    <mergeCell ref="B18:D18"/>
    <mergeCell ref="B19:D19"/>
    <mergeCell ref="B25:D25"/>
    <mergeCell ref="B42:D42"/>
    <mergeCell ref="B43:D43"/>
    <mergeCell ref="B37:E37"/>
    <mergeCell ref="B38:D38"/>
    <mergeCell ref="B39:D39"/>
    <mergeCell ref="B4:J4"/>
    <mergeCell ref="B6:E6"/>
    <mergeCell ref="B7:E7"/>
    <mergeCell ref="B2:J2"/>
    <mergeCell ref="B13:D13"/>
    <mergeCell ref="B14:D14"/>
    <mergeCell ref="B12:D12"/>
    <mergeCell ref="B11:D11"/>
    <mergeCell ref="B10:E10"/>
    <mergeCell ref="B8:E8"/>
    <mergeCell ref="B40:D40"/>
    <mergeCell ref="B34:D34"/>
    <mergeCell ref="B35:D35"/>
    <mergeCell ref="B29:D29"/>
    <mergeCell ref="B30:D30"/>
    <mergeCell ref="B31:D31"/>
    <mergeCell ref="B32:D32"/>
    <mergeCell ref="B33:D33"/>
    <mergeCell ref="B41:D41"/>
    <mergeCell ref="B50:D50"/>
    <mergeCell ref="B51:D51"/>
    <mergeCell ref="B52:D52"/>
    <mergeCell ref="B53:D53"/>
    <mergeCell ref="B54:D54"/>
    <mergeCell ref="B45:E45"/>
    <mergeCell ref="B46:D46"/>
    <mergeCell ref="B47:D47"/>
    <mergeCell ref="B48:D48"/>
    <mergeCell ref="B49:D49"/>
    <mergeCell ref="B118:E118"/>
    <mergeCell ref="B64:E64"/>
    <mergeCell ref="B55:D55"/>
    <mergeCell ref="B56:D56"/>
    <mergeCell ref="B59:E59"/>
    <mergeCell ref="B60:D60"/>
    <mergeCell ref="B61:D61"/>
    <mergeCell ref="B62:D62"/>
    <mergeCell ref="B68:D68"/>
    <mergeCell ref="B70:D70"/>
    <mergeCell ref="B106:E106"/>
    <mergeCell ref="B107:D107"/>
    <mergeCell ref="B110:E110"/>
    <mergeCell ref="B111:D111"/>
    <mergeCell ref="B112:D112"/>
    <mergeCell ref="B114:E114"/>
    <mergeCell ref="B115:D115"/>
    <mergeCell ref="B116:D116"/>
    <mergeCell ref="B104:D104"/>
    <mergeCell ref="B108:D108"/>
    <mergeCell ref="B97:D97"/>
    <mergeCell ref="B96:E96"/>
    <mergeCell ref="B98:D98"/>
    <mergeCell ref="B85:D85"/>
    <mergeCell ref="B100:D100"/>
    <mergeCell ref="B101:D101"/>
    <mergeCell ref="B102:D102"/>
    <mergeCell ref="B103:D103"/>
    <mergeCell ref="B93:D93"/>
    <mergeCell ref="B94:D94"/>
    <mergeCell ref="B82:D82"/>
    <mergeCell ref="B83:D83"/>
    <mergeCell ref="B77:D77"/>
    <mergeCell ref="B86:D86"/>
    <mergeCell ref="B84:D84"/>
    <mergeCell ref="B87:D87"/>
    <mergeCell ref="B88:D88"/>
    <mergeCell ref="B89:D89"/>
    <mergeCell ref="B90:D90"/>
    <mergeCell ref="B91:D91"/>
    <mergeCell ref="B92:D92"/>
    <mergeCell ref="B99:D99"/>
    <mergeCell ref="B74:D74"/>
    <mergeCell ref="B81:D81"/>
    <mergeCell ref="B65:D65"/>
    <mergeCell ref="B66:D66"/>
    <mergeCell ref="B67:D67"/>
    <mergeCell ref="B69:D69"/>
    <mergeCell ref="B75:D75"/>
    <mergeCell ref="B76:D76"/>
    <mergeCell ref="B78:D78"/>
    <mergeCell ref="B79:D79"/>
    <mergeCell ref="B80:D80"/>
    <mergeCell ref="B71:D71"/>
    <mergeCell ref="B72:D72"/>
    <mergeCell ref="B73:D73"/>
  </mergeCells>
  <pageMargins left="0.11811023622047245" right="0.11811023622047245" top="0.15748031496062992" bottom="0.15748031496062992" header="0.11811023622047245" footer="0.11811023622047245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5</vt:i4>
      </vt:variant>
    </vt:vector>
  </HeadingPairs>
  <TitlesOfParts>
    <vt:vector size="5" baseType="lpstr">
      <vt:lpstr>SAŽETAK</vt:lpstr>
      <vt:lpstr> Račun prihoda i rashoda</vt:lpstr>
      <vt:lpstr>Rashodi prema izvorima finan</vt:lpstr>
      <vt:lpstr>Rashodi prema funkcijskoj k </vt:lpstr>
      <vt:lpstr>POSEBNI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Korisnik</cp:lastModifiedBy>
  <cp:lastPrinted>2025-07-14T10:56:25Z</cp:lastPrinted>
  <dcterms:created xsi:type="dcterms:W3CDTF">2022-08-12T12:51:27Z</dcterms:created>
  <dcterms:modified xsi:type="dcterms:W3CDTF">2025-07-14T11:03:20Z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Tablica ogledni format izvještaja o izvršenju PKDP.xlsx</vt:lpwstr>
  </property>
</Properties>
</file>