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ski plan\plan 2024 2026\"/>
    </mc:Choice>
  </mc:AlternateContent>
  <xr:revisionPtr revIDLastSave="0" documentId="13_ncr:1_{226FECD5-B3A2-4AA1-A1AF-7CFC8AB2B070}" xr6:coauthVersionLast="43" xr6:coauthVersionMax="43" xr10:uidLastSave="{00000000-0000-0000-0000-000000000000}"/>
  <bookViews>
    <workbookView xWindow="-120" yWindow="-120" windowWidth="24240" windowHeight="13140" activeTab="2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5" i="3" l="1"/>
  <c r="H36" i="3"/>
  <c r="G65" i="7" l="1"/>
  <c r="G149" i="7"/>
  <c r="G76" i="7"/>
  <c r="F65" i="7" l="1"/>
  <c r="F127" i="7"/>
  <c r="J12" i="7"/>
  <c r="J13" i="7"/>
  <c r="J14" i="7"/>
  <c r="J16" i="7"/>
  <c r="J17" i="7"/>
  <c r="J18" i="7"/>
  <c r="J19" i="7"/>
  <c r="J20" i="7"/>
  <c r="J21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9" i="7"/>
  <c r="J40" i="7"/>
  <c r="J41" i="7"/>
  <c r="J42" i="7"/>
  <c r="J44" i="7"/>
  <c r="J45" i="7"/>
  <c r="J46" i="7"/>
  <c r="J47" i="7"/>
  <c r="J49" i="7"/>
  <c r="J50" i="7"/>
  <c r="J54" i="7"/>
  <c r="J55" i="7"/>
  <c r="J57" i="7"/>
  <c r="J58" i="7"/>
  <c r="J59" i="7"/>
  <c r="J60" i="7"/>
  <c r="J61" i="7"/>
  <c r="J62" i="7"/>
  <c r="J63" i="7"/>
  <c r="J67" i="7"/>
  <c r="J68" i="7"/>
  <c r="J69" i="7"/>
  <c r="J71" i="7"/>
  <c r="J72" i="7"/>
  <c r="J73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2" i="7"/>
  <c r="J113" i="7"/>
  <c r="J114" i="7"/>
  <c r="J115" i="7"/>
  <c r="J116" i="7"/>
  <c r="J117" i="7"/>
  <c r="J118" i="7"/>
  <c r="J127" i="7"/>
  <c r="J128" i="7"/>
  <c r="J131" i="7"/>
  <c r="J132" i="7"/>
  <c r="J135" i="7"/>
  <c r="J136" i="7"/>
  <c r="J139" i="7"/>
  <c r="J140" i="7"/>
  <c r="J141" i="7"/>
  <c r="J144" i="7"/>
  <c r="J145" i="7"/>
  <c r="J146" i="7"/>
  <c r="J149" i="7"/>
  <c r="J150" i="7"/>
  <c r="J151" i="7"/>
  <c r="J152" i="7"/>
  <c r="J153" i="7"/>
  <c r="J154" i="7"/>
  <c r="J155" i="7"/>
  <c r="J156" i="7"/>
  <c r="J157" i="7"/>
  <c r="J159" i="7"/>
  <c r="J160" i="7"/>
  <c r="I12" i="7"/>
  <c r="I13" i="7"/>
  <c r="I14" i="7"/>
  <c r="I16" i="7"/>
  <c r="I17" i="7"/>
  <c r="I18" i="7"/>
  <c r="I19" i="7"/>
  <c r="I20" i="7"/>
  <c r="I21" i="7"/>
  <c r="I23" i="7"/>
  <c r="I24" i="7"/>
  <c r="I26" i="7"/>
  <c r="I27" i="7"/>
  <c r="I28" i="7"/>
  <c r="I29" i="7"/>
  <c r="I30" i="7"/>
  <c r="I33" i="7"/>
  <c r="I34" i="7"/>
  <c r="I35" i="7"/>
  <c r="I39" i="7"/>
  <c r="I40" i="7"/>
  <c r="I44" i="7"/>
  <c r="I45" i="7"/>
  <c r="I46" i="7"/>
  <c r="I47" i="7"/>
  <c r="I49" i="7"/>
  <c r="I50" i="7"/>
  <c r="I53" i="7"/>
  <c r="I54" i="7"/>
  <c r="I55" i="7"/>
  <c r="I56" i="7"/>
  <c r="I57" i="7"/>
  <c r="I58" i="7"/>
  <c r="I59" i="7"/>
  <c r="I60" i="7"/>
  <c r="I61" i="7"/>
  <c r="I62" i="7"/>
  <c r="I63" i="7"/>
  <c r="I67" i="7"/>
  <c r="I68" i="7"/>
  <c r="I69" i="7"/>
  <c r="I71" i="7"/>
  <c r="I72" i="7"/>
  <c r="I73" i="7"/>
  <c r="I76" i="7"/>
  <c r="I77" i="7"/>
  <c r="I79" i="7"/>
  <c r="I84" i="7"/>
  <c r="I85" i="7"/>
  <c r="I87" i="7"/>
  <c r="I88" i="7"/>
  <c r="I91" i="7"/>
  <c r="I92" i="7"/>
  <c r="I98" i="7"/>
  <c r="I99" i="7"/>
  <c r="I100" i="7"/>
  <c r="I101" i="7"/>
  <c r="I102" i="7"/>
  <c r="I103" i="7"/>
  <c r="I104" i="7"/>
  <c r="I107" i="7"/>
  <c r="I109" i="7"/>
  <c r="I112" i="7"/>
  <c r="I113" i="7"/>
  <c r="I114" i="7"/>
  <c r="I115" i="7"/>
  <c r="I122" i="7"/>
  <c r="I123" i="7"/>
  <c r="I124" i="7"/>
  <c r="I131" i="7"/>
  <c r="I132" i="7"/>
  <c r="I135" i="7"/>
  <c r="I136" i="7"/>
  <c r="I139" i="7"/>
  <c r="I140" i="7"/>
  <c r="I141" i="7"/>
  <c r="I144" i="7"/>
  <c r="I145" i="7"/>
  <c r="I146" i="7"/>
  <c r="F43" i="7"/>
  <c r="H76" i="7"/>
  <c r="H53" i="7"/>
  <c r="H65" i="7"/>
  <c r="H39" i="7"/>
  <c r="G43" i="7" l="1"/>
  <c r="G38" i="7" s="1"/>
  <c r="G150" i="7"/>
  <c r="G155" i="7"/>
  <c r="G153" i="7"/>
  <c r="G82" i="7"/>
  <c r="G80" i="7"/>
  <c r="H155" i="7"/>
  <c r="H43" i="7"/>
  <c r="H49" i="7"/>
  <c r="H38" i="7" l="1"/>
  <c r="J43" i="7"/>
  <c r="I43" i="7"/>
  <c r="H145" i="7"/>
  <c r="H159" i="7"/>
  <c r="G159" i="7"/>
  <c r="F159" i="7"/>
  <c r="F155" i="7"/>
  <c r="H153" i="7"/>
  <c r="H150" i="7"/>
  <c r="H149" i="7" s="1"/>
  <c r="F149" i="7"/>
  <c r="H77" i="7"/>
  <c r="H107" i="7"/>
  <c r="H103" i="7"/>
  <c r="J38" i="7" l="1"/>
  <c r="C42" i="5"/>
  <c r="C34" i="5"/>
  <c r="G30" i="5" l="1"/>
  <c r="F30" i="5"/>
  <c r="C30" i="5"/>
  <c r="C18" i="5"/>
  <c r="D18" i="5" l="1"/>
  <c r="E30" i="5"/>
  <c r="E18" i="5"/>
  <c r="D7" i="5"/>
  <c r="H13" i="3"/>
  <c r="G45" i="3" l="1"/>
  <c r="G50" i="3"/>
  <c r="G57" i="3"/>
  <c r="G67" i="3"/>
  <c r="G44" i="3" s="1"/>
  <c r="G75" i="3"/>
  <c r="G74" i="3" s="1"/>
  <c r="G79" i="3"/>
  <c r="G78" i="3" s="1"/>
  <c r="G83" i="3"/>
  <c r="G89" i="3"/>
  <c r="G91" i="3"/>
  <c r="G94" i="3"/>
  <c r="G42" i="3"/>
  <c r="G38" i="3"/>
  <c r="G40" i="3"/>
  <c r="I42" i="3"/>
  <c r="H42" i="3"/>
  <c r="G82" i="3" l="1"/>
  <c r="G81" i="3" s="1"/>
  <c r="G37" i="3"/>
  <c r="G36" i="3" s="1"/>
  <c r="G35" i="3" s="1"/>
  <c r="H16" i="3"/>
  <c r="H20" i="3"/>
  <c r="H19" i="3" s="1"/>
  <c r="H23" i="3"/>
  <c r="H25" i="3"/>
  <c r="H29" i="3"/>
  <c r="H28" i="3" s="1"/>
  <c r="H38" i="3"/>
  <c r="H40" i="3"/>
  <c r="H50" i="3"/>
  <c r="H57" i="3"/>
  <c r="H67" i="3"/>
  <c r="H75" i="3"/>
  <c r="H74" i="3" s="1"/>
  <c r="H79" i="3"/>
  <c r="H78" i="3" s="1"/>
  <c r="H83" i="3"/>
  <c r="H89" i="3"/>
  <c r="H91" i="3"/>
  <c r="H94" i="3"/>
  <c r="H93" i="3" s="1"/>
  <c r="H12" i="3" l="1"/>
  <c r="H37" i="3"/>
  <c r="H22" i="3"/>
  <c r="H82" i="3"/>
  <c r="H81" i="3" s="1"/>
  <c r="H44" i="3"/>
  <c r="H80" i="7"/>
  <c r="H82" i="7"/>
  <c r="F122" i="7"/>
  <c r="F113" i="7"/>
  <c r="F112" i="7" s="1"/>
  <c r="F98" i="7"/>
  <c r="H11" i="3" l="1"/>
  <c r="H10" i="3" s="1"/>
  <c r="F22" i="7"/>
  <c r="H140" i="7"/>
  <c r="F94" i="7" l="1"/>
  <c r="F84" i="7" s="1"/>
  <c r="F76" i="7" s="1"/>
  <c r="G84" i="7"/>
  <c r="H84" i="7"/>
  <c r="H72" i="7"/>
  <c r="G72" i="7"/>
  <c r="G71" i="7" s="1"/>
  <c r="F68" i="7"/>
  <c r="F67" i="7" s="1"/>
  <c r="F62" i="7"/>
  <c r="F60" i="7"/>
  <c r="F58" i="7"/>
  <c r="F56" i="7"/>
  <c r="F54" i="7"/>
  <c r="F32" i="7"/>
  <c r="I32" i="7" l="1"/>
  <c r="H71" i="7"/>
  <c r="F53" i="7"/>
  <c r="F144" i="7"/>
  <c r="I65" i="7" s="1"/>
  <c r="F38" i="7"/>
  <c r="F15" i="7"/>
  <c r="F11" i="7" s="1"/>
  <c r="F12" i="7"/>
  <c r="F9" i="7" l="1"/>
  <c r="F8" i="7" s="1"/>
  <c r="I38" i="7"/>
  <c r="I57" i="3"/>
  <c r="E47" i="5"/>
  <c r="E24" i="5"/>
  <c r="D24" i="5"/>
  <c r="D47" i="5"/>
  <c r="C47" i="5"/>
  <c r="G28" i="5"/>
  <c r="F28" i="5"/>
  <c r="G51" i="5"/>
  <c r="F51" i="5"/>
  <c r="C24" i="5"/>
  <c r="H127" i="7" l="1"/>
  <c r="G127" i="7"/>
  <c r="H12" i="7" l="1"/>
  <c r="H96" i="7"/>
  <c r="H113" i="7"/>
  <c r="H117" i="7"/>
  <c r="H131" i="7"/>
  <c r="H135" i="7"/>
  <c r="H144" i="7"/>
  <c r="H139" i="7"/>
  <c r="G144" i="7"/>
  <c r="G135" i="7"/>
  <c r="G131" i="7"/>
  <c r="G39" i="7" l="1"/>
  <c r="G22" i="7"/>
  <c r="G113" i="7" l="1"/>
  <c r="G107" i="7"/>
  <c r="G105" i="7"/>
  <c r="G103" i="7"/>
  <c r="G96" i="7"/>
  <c r="G12" i="7"/>
  <c r="H32" i="7"/>
  <c r="G32" i="7"/>
  <c r="G112" i="7" l="1"/>
  <c r="F9" i="8"/>
  <c r="F11" i="8"/>
  <c r="D8" i="8"/>
  <c r="D7" i="8" s="1"/>
  <c r="D6" i="8" s="1"/>
  <c r="G9" i="8" l="1"/>
  <c r="G11" i="8"/>
  <c r="G35" i="5"/>
  <c r="G43" i="5"/>
  <c r="G44" i="5"/>
  <c r="G45" i="5"/>
  <c r="G48" i="5"/>
  <c r="G49" i="5"/>
  <c r="F35" i="5"/>
  <c r="F43" i="5"/>
  <c r="F44" i="5"/>
  <c r="F45" i="5"/>
  <c r="F48" i="5"/>
  <c r="F49" i="5"/>
  <c r="G8" i="5"/>
  <c r="G19" i="5"/>
  <c r="G20" i="5"/>
  <c r="G21" i="5"/>
  <c r="G25" i="5"/>
  <c r="G26" i="5"/>
  <c r="F8" i="5"/>
  <c r="F19" i="5"/>
  <c r="F20" i="5"/>
  <c r="F21" i="5"/>
  <c r="F25" i="5"/>
  <c r="F26" i="5"/>
  <c r="K39" i="3"/>
  <c r="K41" i="3"/>
  <c r="K43" i="3"/>
  <c r="K46" i="3"/>
  <c r="K47" i="3"/>
  <c r="K48" i="3"/>
  <c r="K51" i="3"/>
  <c r="K52" i="3"/>
  <c r="K53" i="3"/>
  <c r="K54" i="3"/>
  <c r="K55" i="3"/>
  <c r="K56" i="3"/>
  <c r="K58" i="3"/>
  <c r="K59" i="3"/>
  <c r="K61" i="3"/>
  <c r="K62" i="3"/>
  <c r="K63" i="3"/>
  <c r="K64" i="3"/>
  <c r="K65" i="3"/>
  <c r="K66" i="3"/>
  <c r="K69" i="3"/>
  <c r="K70" i="3"/>
  <c r="K71" i="3"/>
  <c r="K73" i="3"/>
  <c r="K76" i="3"/>
  <c r="K80" i="3"/>
  <c r="K84" i="3"/>
  <c r="K14" i="3"/>
  <c r="K15" i="3"/>
  <c r="K21" i="3"/>
  <c r="K26" i="3"/>
  <c r="K30" i="3"/>
  <c r="K31" i="3"/>
  <c r="J56" i="3"/>
  <c r="J58" i="3"/>
  <c r="J59" i="3"/>
  <c r="J61" i="3"/>
  <c r="J62" i="3"/>
  <c r="J64" i="3"/>
  <c r="J65" i="3"/>
  <c r="J68" i="3"/>
  <c r="J70" i="3"/>
  <c r="J71" i="3"/>
  <c r="J73" i="3"/>
  <c r="J80" i="3"/>
  <c r="J84" i="3"/>
  <c r="J39" i="3"/>
  <c r="J41" i="3"/>
  <c r="J43" i="3"/>
  <c r="J46" i="3"/>
  <c r="J47" i="3"/>
  <c r="J48" i="3"/>
  <c r="J51" i="3"/>
  <c r="J52" i="3"/>
  <c r="J53" i="3"/>
  <c r="J54" i="3"/>
  <c r="J55" i="3"/>
  <c r="J31" i="3"/>
  <c r="J14" i="3"/>
  <c r="J21" i="3"/>
  <c r="J26" i="3"/>
  <c r="J30" i="3"/>
  <c r="K18" i="1"/>
  <c r="K19" i="1"/>
  <c r="J18" i="1"/>
  <c r="J19" i="1"/>
  <c r="D42" i="5" l="1"/>
  <c r="E42" i="5"/>
  <c r="G42" i="5" l="1"/>
  <c r="F42" i="5"/>
  <c r="H98" i="7"/>
  <c r="G98" i="7"/>
  <c r="H68" i="7"/>
  <c r="H67" i="7" s="1"/>
  <c r="G68" i="7"/>
  <c r="G67" i="7" s="1"/>
  <c r="H15" i="7"/>
  <c r="G15" i="7"/>
  <c r="G11" i="7" s="1"/>
  <c r="J65" i="7" l="1"/>
  <c r="J76" i="7"/>
  <c r="J15" i="7"/>
  <c r="I15" i="7"/>
  <c r="K15" i="1"/>
  <c r="J15" i="1"/>
  <c r="I20" i="1"/>
  <c r="H20" i="1"/>
  <c r="G20" i="1"/>
  <c r="I17" i="1"/>
  <c r="H17" i="1"/>
  <c r="G17" i="1"/>
  <c r="E8" i="8"/>
  <c r="C8" i="8"/>
  <c r="C7" i="8" s="1"/>
  <c r="C6" i="8" s="1"/>
  <c r="K20" i="1" l="1"/>
  <c r="J20" i="1"/>
  <c r="F8" i="8"/>
  <c r="E7" i="8"/>
  <c r="F7" i="8" s="1"/>
  <c r="K17" i="1"/>
  <c r="J17" i="1"/>
  <c r="G8" i="8"/>
  <c r="G21" i="1"/>
  <c r="H21" i="1"/>
  <c r="I21" i="1"/>
  <c r="H62" i="7"/>
  <c r="H60" i="7"/>
  <c r="H58" i="7"/>
  <c r="H56" i="7"/>
  <c r="H54" i="7"/>
  <c r="G60" i="7"/>
  <c r="G62" i="7"/>
  <c r="G58" i="7"/>
  <c r="G56" i="7"/>
  <c r="J56" i="7" s="1"/>
  <c r="G54" i="7"/>
  <c r="H22" i="7"/>
  <c r="H11" i="7" l="1"/>
  <c r="J22" i="7"/>
  <c r="I22" i="7"/>
  <c r="E6" i="8"/>
  <c r="G7" i="8"/>
  <c r="H112" i="7"/>
  <c r="G6" i="8"/>
  <c r="F6" i="8"/>
  <c r="K21" i="1"/>
  <c r="G53" i="7"/>
  <c r="C15" i="5"/>
  <c r="D15" i="5"/>
  <c r="C12" i="5"/>
  <c r="C7" i="5"/>
  <c r="J53" i="7" l="1"/>
  <c r="G9" i="7"/>
  <c r="G8" i="7" s="1"/>
  <c r="H9" i="7"/>
  <c r="J11" i="7"/>
  <c r="I11" i="7"/>
  <c r="G24" i="5"/>
  <c r="F24" i="5"/>
  <c r="C6" i="5"/>
  <c r="D12" i="5"/>
  <c r="H8" i="7" l="1"/>
  <c r="J9" i="7"/>
  <c r="I9" i="7"/>
  <c r="F18" i="5"/>
  <c r="G18" i="5"/>
  <c r="D6" i="5"/>
  <c r="D30" i="5" s="1"/>
  <c r="E15" i="5"/>
  <c r="E12" i="5"/>
  <c r="E7" i="5"/>
  <c r="E34" i="5"/>
  <c r="D34" i="5"/>
  <c r="E39" i="5"/>
  <c r="D39" i="5"/>
  <c r="I67" i="3"/>
  <c r="I38" i="3"/>
  <c r="I40" i="3"/>
  <c r="I45" i="3"/>
  <c r="I50" i="3"/>
  <c r="I79" i="3"/>
  <c r="I23" i="3"/>
  <c r="I13" i="3"/>
  <c r="I16" i="3"/>
  <c r="I20" i="3"/>
  <c r="I25" i="3"/>
  <c r="I29" i="3"/>
  <c r="J8" i="7" l="1"/>
  <c r="I8" i="7"/>
  <c r="D33" i="5"/>
  <c r="E33" i="5"/>
  <c r="J45" i="3"/>
  <c r="K45" i="3"/>
  <c r="F7" i="5"/>
  <c r="G7" i="5"/>
  <c r="I28" i="3"/>
  <c r="K29" i="3"/>
  <c r="J29" i="3"/>
  <c r="K25" i="3"/>
  <c r="J25" i="3"/>
  <c r="G34" i="5"/>
  <c r="K13" i="3"/>
  <c r="J13" i="3"/>
  <c r="I93" i="3"/>
  <c r="J42" i="3"/>
  <c r="K42" i="3"/>
  <c r="G47" i="5"/>
  <c r="I19" i="3"/>
  <c r="J20" i="3"/>
  <c r="K20" i="3"/>
  <c r="K79" i="3"/>
  <c r="J79" i="3"/>
  <c r="K67" i="3"/>
  <c r="I12" i="3"/>
  <c r="E6" i="5"/>
  <c r="I22" i="3"/>
  <c r="F47" i="5"/>
  <c r="J12" i="3" l="1"/>
  <c r="K12" i="3"/>
  <c r="J19" i="3"/>
  <c r="K19" i="3"/>
  <c r="G33" i="5"/>
  <c r="K22" i="3"/>
  <c r="J22" i="3"/>
  <c r="K28" i="3"/>
  <c r="J28" i="3"/>
  <c r="G6" i="5"/>
  <c r="F6" i="5"/>
  <c r="C39" i="5"/>
  <c r="F34" i="5" l="1"/>
  <c r="C33" i="5"/>
  <c r="F33" i="5" s="1"/>
  <c r="K40" i="3"/>
  <c r="K38" i="3" l="1"/>
  <c r="K50" i="3"/>
  <c r="J67" i="3"/>
  <c r="J50" i="3"/>
  <c r="J38" i="3"/>
  <c r="J40" i="3"/>
  <c r="I83" i="3" l="1"/>
  <c r="I91" i="3"/>
  <c r="I89" i="3"/>
  <c r="I78" i="3"/>
  <c r="I75" i="3"/>
  <c r="I37" i="3"/>
  <c r="K83" i="3" l="1"/>
  <c r="J83" i="3"/>
  <c r="K78" i="3"/>
  <c r="K57" i="3"/>
  <c r="J57" i="3"/>
  <c r="K75" i="3"/>
  <c r="K37" i="3"/>
  <c r="J37" i="3"/>
  <c r="I82" i="3"/>
  <c r="I74" i="3"/>
  <c r="I44" i="3"/>
  <c r="K74" i="3" l="1"/>
  <c r="J44" i="3"/>
  <c r="K44" i="3"/>
  <c r="I81" i="3"/>
  <c r="K82" i="3"/>
  <c r="J82" i="3"/>
  <c r="I11" i="3"/>
  <c r="I36" i="3"/>
  <c r="I35" i="3" s="1"/>
  <c r="K35" i="3" l="1"/>
  <c r="J35" i="3"/>
  <c r="J11" i="3"/>
  <c r="K11" i="3"/>
  <c r="K36" i="3"/>
  <c r="J36" i="3"/>
  <c r="K81" i="3"/>
  <c r="J81" i="3"/>
  <c r="I10" i="3"/>
  <c r="J10" i="3" l="1"/>
  <c r="K10" i="3"/>
</calcChain>
</file>

<file path=xl/sharedStrings.xml><?xml version="1.0" encoding="utf-8"?>
<sst xmlns="http://schemas.openxmlformats.org/spreadsheetml/2006/main" count="366" uniqueCount="232">
  <si>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</si>
  <si>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</si>
  <si>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</si>
  <si>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</si>
  <si>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</si>
  <si>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</si>
  <si>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</si>
  <si>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</si>
  <si>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</si>
  <si>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</si>
  <si>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</si>
  <si>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</si>
  <si>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…</t>
  </si>
  <si>
    <t>1 Opći prihodi i primici</t>
  </si>
  <si>
    <t>11 Opći prihodi i primici</t>
  </si>
  <si>
    <t>2 Doprinosi</t>
  </si>
  <si>
    <t>21 Doprinosi za mirovinsko osiguranje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</si>
  <si>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</si>
  <si>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</si>
  <si>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</si>
  <si>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</si>
  <si>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</si>
  <si>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</si>
  <si>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</si>
  <si>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</si>
  <si>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</si>
  <si>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</si>
  <si>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</si>
  <si>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</si>
  <si>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 xml:space="preserve">IZVJEŠTAJ O PRIHODIMA I RASHODIMA PREMA EKONOMSKOJ KLASIFIKACIJI </t>
  </si>
  <si>
    <t xml:space="preserve">UKUPNO PRIHODI </t>
  </si>
  <si>
    <t>UKUPNO RASHODI</t>
  </si>
  <si>
    <t>UKUPNO PRIHODI</t>
  </si>
  <si>
    <t>INDEKS**</t>
  </si>
  <si>
    <t xml:space="preserve"> RAČUN PRIHODA I RASHODA </t>
  </si>
  <si>
    <t>IZVJEŠTAJ PO PROGRAMSKOJ KLASIFIKACIJI</t>
  </si>
  <si>
    <t>SAŽETAK RAČUNA PRIHODA I RASHODA</t>
  </si>
  <si>
    <t>SAŽETAK RAČUNA PRIHODA I RASHODA I RAČUNA FINANCIRANJA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</si>
  <si>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</si>
  <si>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</si>
  <si>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</si>
  <si>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</si>
  <si>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 temeljem prijenosa EU sredstava</t>
  </si>
  <si>
    <t>Prihodi od upravnih i administrativnih pristojbi, pristojbi po posebnim propisima i naknadama</t>
  </si>
  <si>
    <t>Prihodi po posebnim propisima</t>
  </si>
  <si>
    <t>Ostali nespomenuti prihodi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</si>
  <si>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</si>
  <si>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</si>
  <si>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</si>
  <si>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</si>
  <si>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</si>
  <si>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</si>
  <si>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</si>
  <si>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</si>
  <si>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</si>
  <si>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za zdravstveno osiguranje</t>
  </si>
  <si>
    <t>Naknade za prijevoz, za rad na terenu i odvojeni život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</si>
  <si>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</si>
  <si>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</si>
  <si>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</si>
  <si>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</si>
  <si>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</si>
  <si>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</si>
  <si>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</si>
  <si>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</si>
  <si>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</si>
  <si>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</si>
  <si>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</si>
  <si>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</si>
  <si>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</si>
  <si>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</si>
  <si>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</si>
  <si>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</si>
  <si>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</si>
  <si>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</si>
  <si>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</si>
  <si>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</si>
  <si>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Troškovi sudskih postupaka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</si>
  <si>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</si>
  <si>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</si>
  <si>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</si>
  <si>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</si>
  <si>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</si>
  <si>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</si>
  <si>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</si>
  <si>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</si>
  <si>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</t>
  </si>
  <si>
    <t>Tekući prijenosi između proračunskih korisnika istog proračuna</t>
  </si>
  <si>
    <t>Prihodi od prodaje proizvoda i robe te pruženih usluga i prihodi od donacija</t>
  </si>
  <si>
    <t>Pristojbe i naknade</t>
  </si>
  <si>
    <t>Donacije i ostali rashodi</t>
  </si>
  <si>
    <t>Tekuće donacije u naravi</t>
  </si>
  <si>
    <t>Nematerijalna proizvedena imovina</t>
  </si>
  <si>
    <t>Ostala nematerijalna proizvedena imovina</t>
  </si>
  <si>
    <t>Doprinosi na plaće</t>
  </si>
  <si>
    <t>5=4/2*100</t>
  </si>
  <si>
    <t>19 Predfinanciranje iz ŽP</t>
  </si>
  <si>
    <t>4 Prihodi za posebne namjene</t>
  </si>
  <si>
    <t>41 Prihodi za posebne namjene</t>
  </si>
  <si>
    <t>42 Višak/manjak prihoda korisnici</t>
  </si>
  <si>
    <t>45 F.P. i dod. udio u por. na dohodak</t>
  </si>
  <si>
    <t>5 Pomoći</t>
  </si>
  <si>
    <t>51 Državni proračun</t>
  </si>
  <si>
    <t>53 Proračun JLS</t>
  </si>
  <si>
    <t>54 Pomoći iz inozemstva</t>
  </si>
  <si>
    <t>Stručno usavršavanje zaposlenika</t>
  </si>
  <si>
    <t>Rashodi za dodatna ulaganja na nefinan. imovini</t>
  </si>
  <si>
    <t>Dodatna ulaganja na građevinskim objektima</t>
  </si>
  <si>
    <t>12 Višak/manjak prihoda - ZŽ</t>
  </si>
  <si>
    <t>49 DEC - nedostajuća sredstva</t>
  </si>
  <si>
    <t>Program: 2202 OSNOVNO ŠKOLSTVO STANDARD</t>
  </si>
  <si>
    <t>A2202-01 Djelatnost osnovnih škola</t>
  </si>
  <si>
    <t>Funkcija: 0912 Osnovno obrazovanje</t>
  </si>
  <si>
    <t>3211 Službena putovanja</t>
  </si>
  <si>
    <t>321 NAKNADE TROŠKOVA ZAPOSLENIMA</t>
  </si>
  <si>
    <t>3213 Stručno usavršavanje zaposlenika</t>
  </si>
  <si>
    <t>322 RASHODI ZA MATERIJAL I ENERGIJU</t>
  </si>
  <si>
    <t>3221 Uredski materijal i ostali mat. rashodi</t>
  </si>
  <si>
    <t>3222 Materijal i sirovine</t>
  </si>
  <si>
    <t>3223 Energija</t>
  </si>
  <si>
    <t>3224 Materijal i djelovi za tekuće i inv.održavanje</t>
  </si>
  <si>
    <t>323 RASHODI ZA USLUGE</t>
  </si>
  <si>
    <t>3231 Usluge telefona, pošte i prijevoza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</si>
  <si>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</si>
  <si>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</si>
  <si>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</si>
  <si>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</si>
  <si>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</si>
  <si>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</si>
  <si>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3292 Premije osiguranja</t>
  </si>
  <si>
    <t>3294 Članarine</t>
  </si>
  <si>
    <t>329 OSTALI NESPOM.RASHODI POSLOVANJA</t>
  </si>
  <si>
    <t>3299 Ostali nespomenuti rashodi poslovanja</t>
  </si>
  <si>
    <t>Izvor financiranja:</t>
  </si>
  <si>
    <t>4241 Knjige</t>
  </si>
  <si>
    <t>T2202-03 Hitne intervencije u osnovnim školama</t>
  </si>
  <si>
    <t>3224 Materijal i dijelovi za tekuće i inv.održavanje</t>
  </si>
  <si>
    <t>Izvor financiranja: 451 F.P. i dod.udio u por.na dohodak</t>
  </si>
  <si>
    <t>A2202-04 Administracija i upravljanje</t>
  </si>
  <si>
    <t>Izvor financiranja: 51035 Min.znan. Obrazovanja-MZO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</si>
  <si>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</si>
  <si>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</si>
  <si>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</si>
  <si>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</si>
  <si>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</si>
  <si>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OZO</t>
  </si>
  <si>
    <t>3212 Prijevoz na posao i s posla</t>
  </si>
  <si>
    <t>3295 Pristojbe i naknade</t>
  </si>
  <si>
    <t>Program: 2203 OSNOVNO ŠKOLSTVO IZNAD STANDARDA</t>
  </si>
  <si>
    <t>A2203-01 Javne potrebe u prosvjeti-korisnici</t>
  </si>
  <si>
    <t>Izvor financiranja: 110 Opći prihodi i primici</t>
  </si>
  <si>
    <t>A2203-04 Podizanje kvalitete i standarda u školstvu</t>
  </si>
  <si>
    <t>A2203-06 Školska kuhinja i kantina</t>
  </si>
  <si>
    <t>Izvor financiranja: 41 Prihodi za posebne namjene</t>
  </si>
  <si>
    <t>Funkcija: 0960 Dodatne usluge u obrazovanju</t>
  </si>
  <si>
    <t>A2203-27 Udžbenici</t>
  </si>
  <si>
    <t>Izvor financiranja: 51034 MZOŠ Udžbenici za OŠ</t>
  </si>
  <si>
    <t>Glava: 030-04 OSNOVNOŠKOLSKO OBRAZOVANJE</t>
  </si>
  <si>
    <t>09 Obrazovanje</t>
  </si>
  <si>
    <t>091 Predškolsko i osnovno obrazovanje</t>
  </si>
  <si>
    <t>0912 Osnovno obrazovanje</t>
  </si>
  <si>
    <t>096 Dodatne usluge u obrazovanju</t>
  </si>
  <si>
    <t>IZVORNI PLAN ILI REBALANS 2024.*</t>
  </si>
  <si>
    <t>3225 Sitni inventar i auto gume</t>
  </si>
  <si>
    <t>3227 Službena radna i zaštitna odjeća i obuća</t>
  </si>
  <si>
    <t>6=4/3*100</t>
  </si>
  <si>
    <t>3232 Usluge tekućeg i invest. održavanja</t>
  </si>
  <si>
    <t>4221 Uredska oprema i namještaj</t>
  </si>
  <si>
    <t>3233 Usluge promidžbe i informiranja</t>
  </si>
  <si>
    <t xml:space="preserve"> </t>
  </si>
  <si>
    <t xml:space="preserve">372 OSTALE NAK.IZ PRORAČ. U NARAVI </t>
  </si>
  <si>
    <t>3722 Ost. naknade iz prorač u naravi</t>
  </si>
  <si>
    <t>422 UREDSKA OPREMA I NAMJEŠTAJ</t>
  </si>
  <si>
    <t xml:space="preserve">424 KNJIGE </t>
  </si>
  <si>
    <t xml:space="preserve">3225 Sitni inventar   </t>
  </si>
  <si>
    <t>4241 Udžbenici</t>
  </si>
  <si>
    <t>A2203-28 Centar izvrsnosti OŠ</t>
  </si>
  <si>
    <t>3237 Intelektualne usluge</t>
  </si>
  <si>
    <t>A2203-33 Prehrana za učenike</t>
  </si>
  <si>
    <t>Funkcija: 0912  Osnovno obrazovanje</t>
  </si>
  <si>
    <t>Izvor financiranja: 110  Opći prhodi</t>
  </si>
  <si>
    <t>A2203-31 Projekt e-škole</t>
  </si>
  <si>
    <t>Izvor financiranja: 110  Opći prihodi</t>
  </si>
  <si>
    <t>Izvor financiranja: 510391 MZOŠ</t>
  </si>
  <si>
    <t>A2203-34 Higijenske potrepštine</t>
  </si>
  <si>
    <t>3812 Materijal za higijenske potrepštine</t>
  </si>
  <si>
    <t>42 RASHODI ZA NEFINANCIJSKU IMOVINU</t>
  </si>
  <si>
    <t xml:space="preserve">32 MATERIJALNI RASHODI   </t>
  </si>
  <si>
    <t>61 Tekuće donacije</t>
  </si>
  <si>
    <t>Izvor financiranja: 511903 MRMSOS</t>
  </si>
  <si>
    <t>OSNOVNA ŠKOLA GALOVAC</t>
  </si>
  <si>
    <t xml:space="preserve">Galovac 175 </t>
  </si>
  <si>
    <t>23222 Galovac</t>
  </si>
  <si>
    <t>OIB: 72923787403</t>
  </si>
  <si>
    <t>Usluge promidžbe i informiranja</t>
  </si>
  <si>
    <t>Naknade članovima povjerenstva</t>
  </si>
  <si>
    <t>Naknade građanima i druge naknade</t>
  </si>
  <si>
    <t>Ostalenaknade građanima iz proračuna</t>
  </si>
  <si>
    <t>Naknade građanima i kućanstvima u naravi</t>
  </si>
  <si>
    <t>Naknade građanima i kućanstvima iz EU</t>
  </si>
  <si>
    <t>IZVRŠENJE 2023.</t>
  </si>
  <si>
    <t xml:space="preserve"> T 2203-02 Projektna dokumentacija - Javne potrebe  </t>
  </si>
  <si>
    <t>422 NEMATERIJALNA PROIZVEDENA IMOVINA</t>
  </si>
  <si>
    <r>
      <t xml:space="preserve">4264 </t>
    </r>
    <r>
      <rPr>
        <sz val="9"/>
        <color indexed="8"/>
        <rFont val="Arial"/>
        <family val="2"/>
        <charset val="238"/>
      </rPr>
      <t>Ostala nematerijalna imovina</t>
    </r>
  </si>
  <si>
    <t>3296 Troškovi sudskih postupaka</t>
  </si>
  <si>
    <t>Izvor financiranja: 110 Opći prihodi i primitci</t>
  </si>
  <si>
    <t>A2203-14 Natjecanje i smotre</t>
  </si>
  <si>
    <t>329 OST. NESPOM. RASH. POSL.</t>
  </si>
  <si>
    <t>3291 Naknade članovima povjerenstva</t>
  </si>
  <si>
    <t>381 TEKUĆE DONACIJE</t>
  </si>
  <si>
    <t xml:space="preserve"> IZVRŠENJE 
 2024. </t>
  </si>
  <si>
    <t>IZVORNI PLAN ILI REBALANS  2024.</t>
  </si>
  <si>
    <t>IZVORNI PLAN ILI REBALANS 2024.</t>
  </si>
  <si>
    <t xml:space="preserve">OSTVARENJE/ IZVRŠENJE 
2023. </t>
  </si>
  <si>
    <t>OSTVARENJE/ IZVRŠENJE 
2024.</t>
  </si>
  <si>
    <t>OSTVARENJE/ IZVRŠENJE 2024.</t>
  </si>
  <si>
    <t xml:space="preserve">OSTVARENJE/ IZVRŠENJE 
2024. </t>
  </si>
  <si>
    <t>UKUPNO PRIHODI + VIŠAK PRIHODA</t>
  </si>
  <si>
    <t xml:space="preserve"> IZVRŠENJE 
 2023. </t>
  </si>
  <si>
    <t xml:space="preserve"> IZVRŠENJE 
2024. </t>
  </si>
  <si>
    <t>IZVJEŠTAJ O PRIHODIMA I RASHODIMA I PRENESENOM REZULTATU PREMA IZVORIMA FINANCIRANJA ZA 2024.</t>
  </si>
  <si>
    <t>IZVJEŠTAJ O RASHODIMA PREMA FUNKCIJSKOJ KLASIFIKACIJI ZA 2024.</t>
  </si>
  <si>
    <t>45 RASHODI ZA DODAT.ULAGANJ. IMOVINU</t>
  </si>
  <si>
    <t>4511 Dodatna ulaganja u imovinu</t>
  </si>
  <si>
    <t>4306-03 Inkluzija - korak bliže društvu</t>
  </si>
  <si>
    <t xml:space="preserve">      </t>
  </si>
  <si>
    <t xml:space="preserve">Izvor financiranja </t>
  </si>
  <si>
    <t>3232 Usluge tekućeg održavanja</t>
  </si>
  <si>
    <t>IZVRŠENJE FINANCIJSKOG PLANA PRORAČUNSKOG KORISNIKA DRŽAVNOG PRORAČUNA
ZA RAZDOBLJE OD 01.01. - 31. 12. 2024. GODINE</t>
  </si>
  <si>
    <t>OSTVARENJE/IZVRŠENJE 
2023.</t>
  </si>
  <si>
    <t>OSTVARENJE/IZVRŠENJE 2024.</t>
  </si>
  <si>
    <t xml:space="preserve">IZVORNI PLAN /REBALANS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</si>
</sst>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2" tint="-0.249977111117893"/>
      <name val="Arial"/>
      <family val="2"/>
      <charset val="238"/>
    </font>
    <font>
      <sz val="10"/>
      <color theme="2" tint="-0.249977111117893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2"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3" fontId="3" fillId="2" borderId="4" xfId="0" applyNumberFormat="1" applyFont="1" applyFill="1" applyBorder="1" applyAlignment="1">
      <alignment horizontal="right"/>
    </xf>
    <xf numFmtId="0" fontId="6" fillId="3" borderId="2" xfId="0" applyNumberFormat="1" applyFont="1" applyFill="1" applyBorder="1" applyAlignment="1" applyProtection="1">
      <alignment vertical="center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/>
    <xf numFmtId="2" fontId="6" fillId="2" borderId="3" xfId="0" quotePrefix="1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18" fillId="0" borderId="3" xfId="0" applyNumberFormat="1" applyFont="1" applyBorder="1"/>
    <xf numFmtId="4" fontId="19" fillId="0" borderId="3" xfId="0" applyNumberFormat="1" applyFont="1" applyBorder="1"/>
    <xf numFmtId="0" fontId="18" fillId="0" borderId="3" xfId="0" applyFont="1" applyBorder="1" applyAlignment="1">
      <alignment horizontal="left" vertical="center"/>
    </xf>
    <xf numFmtId="4" fontId="18" fillId="0" borderId="3" xfId="0" applyNumberFormat="1" applyFont="1" applyBorder="1" applyAlignment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4" fillId="2" borderId="0" xfId="0" applyNumberFormat="1" applyFont="1" applyFill="1" applyBorder="1" applyAlignment="1" applyProtection="1">
      <alignment vertical="center" wrapText="1"/>
    </xf>
    <xf numFmtId="0" fontId="9" fillId="2" borderId="0" xfId="0" applyNumberFormat="1" applyFont="1" applyFill="1" applyBorder="1" applyAlignment="1" applyProtection="1">
      <alignment vertical="center" wrapText="1"/>
    </xf>
    <xf numFmtId="0" fontId="10" fillId="2" borderId="0" xfId="0" applyFont="1" applyFill="1" applyAlignment="1">
      <alignment wrapText="1"/>
    </xf>
    <xf numFmtId="0" fontId="3" fillId="2" borderId="0" xfId="0" applyNumberFormat="1" applyFont="1" applyFill="1" applyBorder="1" applyAlignment="1" applyProtection="1"/>
    <xf numFmtId="0" fontId="15" fillId="2" borderId="0" xfId="0" applyFont="1" applyFill="1"/>
    <xf numFmtId="0" fontId="13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/>
    <xf numFmtId="4" fontId="0" fillId="0" borderId="3" xfId="0" applyNumberFormat="1" applyBorder="1"/>
    <xf numFmtId="0" fontId="8" fillId="2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 indent="1"/>
    </xf>
    <xf numFmtId="0" fontId="19" fillId="0" borderId="3" xfId="0" applyFont="1" applyBorder="1" applyAlignment="1">
      <alignment horizontal="left" vertical="center" wrapText="1"/>
    </xf>
    <xf numFmtId="4" fontId="8" fillId="0" borderId="3" xfId="0" applyNumberFormat="1" applyFont="1" applyBorder="1"/>
    <xf numFmtId="4" fontId="6" fillId="0" borderId="3" xfId="0" applyNumberFormat="1" applyFont="1" applyBorder="1"/>
    <xf numFmtId="4" fontId="6" fillId="2" borderId="3" xfId="0" applyNumberFormat="1" applyFont="1" applyFill="1" applyBorder="1" applyAlignment="1">
      <alignment horizontal="right"/>
    </xf>
    <xf numFmtId="0" fontId="21" fillId="4" borderId="3" xfId="0" applyNumberFormat="1" applyFont="1" applyFill="1" applyBorder="1" applyAlignment="1" applyProtection="1">
      <alignment horizontal="left" vertical="center" wrapText="1" indent="1"/>
    </xf>
    <xf numFmtId="4" fontId="22" fillId="4" borderId="3" xfId="0" applyNumberFormat="1" applyFont="1" applyFill="1" applyBorder="1" applyAlignment="1">
      <alignment horizontal="right"/>
    </xf>
    <xf numFmtId="4" fontId="22" fillId="4" borderId="3" xfId="0" applyNumberFormat="1" applyFont="1" applyFill="1" applyBorder="1"/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4" xfId="0" applyNumberFormat="1" applyFont="1" applyFill="1" applyBorder="1" applyAlignment="1" applyProtection="1">
      <alignment horizontal="left" vertical="center"/>
    </xf>
    <xf numFmtId="4" fontId="3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0" fontId="24" fillId="0" borderId="3" xfId="0" applyFont="1" applyBorder="1" applyAlignment="1">
      <alignment horizontal="right" wrapText="1"/>
    </xf>
    <xf numFmtId="0" fontId="17" fillId="0" borderId="3" xfId="0" applyFont="1" applyBorder="1" applyAlignment="1">
      <alignment horizontal="right" wrapText="1"/>
    </xf>
    <xf numFmtId="0" fontId="24" fillId="0" borderId="3" xfId="0" applyFont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 applyProtection="1">
      <alignment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25" fillId="3" borderId="3" xfId="0" applyNumberFormat="1" applyFont="1" applyFill="1" applyBorder="1" applyAlignment="1" applyProtection="1">
      <alignment horizontal="center" vertical="center" wrapText="1"/>
    </xf>
    <xf numFmtId="4" fontId="8" fillId="2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0" fontId="0" fillId="0" borderId="0" xfId="0" applyFill="1"/>
    <xf numFmtId="0" fontId="27" fillId="5" borderId="3" xfId="0" applyFont="1" applyFill="1" applyBorder="1" applyAlignment="1">
      <alignment horizontal="left" vertical="center" indent="1"/>
    </xf>
    <xf numFmtId="4" fontId="27" fillId="5" borderId="3" xfId="0" applyNumberFormat="1" applyFont="1" applyFill="1" applyBorder="1" applyAlignment="1">
      <alignment horizontal="right"/>
    </xf>
    <xf numFmtId="4" fontId="28" fillId="5" borderId="3" xfId="0" applyNumberFormat="1" applyFont="1" applyFill="1" applyBorder="1" applyAlignment="1">
      <alignment horizontal="right"/>
    </xf>
    <xf numFmtId="4" fontId="27" fillId="5" borderId="3" xfId="0" applyNumberFormat="1" applyFont="1" applyFill="1" applyBorder="1"/>
    <xf numFmtId="4" fontId="18" fillId="0" borderId="3" xfId="0" applyNumberFormat="1" applyFont="1" applyFill="1" applyBorder="1"/>
    <xf numFmtId="4" fontId="8" fillId="0" borderId="3" xfId="0" applyNumberFormat="1" applyFont="1" applyFill="1" applyBorder="1"/>
    <xf numFmtId="0" fontId="7" fillId="5" borderId="3" xfId="0" applyFont="1" applyFill="1" applyBorder="1" applyAlignment="1">
      <alignment horizontal="left" vertical="center" indent="1"/>
    </xf>
    <xf numFmtId="4" fontId="6" fillId="5" borderId="3" xfId="0" applyNumberFormat="1" applyFont="1" applyFill="1" applyBorder="1" applyAlignment="1">
      <alignment horizontal="right"/>
    </xf>
    <xf numFmtId="4" fontId="6" fillId="5" borderId="3" xfId="0" applyNumberFormat="1" applyFont="1" applyFill="1" applyBorder="1"/>
    <xf numFmtId="4" fontId="6" fillId="0" borderId="3" xfId="0" applyNumberFormat="1" applyFont="1" applyFill="1" applyBorder="1" applyAlignment="1">
      <alignment horizontal="right"/>
    </xf>
    <xf numFmtId="4" fontId="8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8" fillId="3" borderId="3" xfId="0" applyNumberFormat="1" applyFont="1" applyFill="1" applyBorder="1" applyAlignment="1" applyProtection="1">
      <alignment vertical="center" wrapText="1"/>
    </xf>
    <xf numFmtId="4" fontId="6" fillId="0" borderId="3" xfId="0" applyNumberFormat="1" applyFont="1" applyFill="1" applyBorder="1" applyAlignment="1" applyProtection="1">
      <alignment vertical="center"/>
    </xf>
    <xf numFmtId="4" fontId="8" fillId="3" borderId="3" xfId="0" applyNumberFormat="1" applyFont="1" applyFill="1" applyBorder="1" applyAlignment="1" applyProtection="1">
      <alignment vertical="center"/>
    </xf>
    <xf numFmtId="4" fontId="29" fillId="0" borderId="3" xfId="0" applyNumberFormat="1" applyFont="1" applyBorder="1"/>
    <xf numFmtId="4" fontId="30" fillId="0" borderId="3" xfId="0" applyNumberFormat="1" applyFont="1" applyBorder="1"/>
    <xf numFmtId="4" fontId="5" fillId="0" borderId="3" xfId="0" applyNumberFormat="1" applyFont="1" applyFill="1" applyBorder="1" applyAlignment="1">
      <alignment horizontal="right"/>
    </xf>
    <xf numFmtId="4" fontId="19" fillId="0" borderId="3" xfId="0" applyNumberFormat="1" applyFont="1" applyFill="1" applyBorder="1"/>
    <xf numFmtId="4" fontId="0" fillId="0" borderId="3" xfId="0" applyNumberFormat="1" applyFill="1" applyBorder="1"/>
    <xf numFmtId="0" fontId="16" fillId="0" borderId="0" xfId="0" applyFont="1" applyFill="1"/>
    <xf numFmtId="0" fontId="17" fillId="0" borderId="3" xfId="0" applyNumberFormat="1" applyFont="1" applyBorder="1" applyAlignment="1">
      <alignment horizontal="right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right" wrapText="1"/>
    </xf>
    <xf numFmtId="4" fontId="3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3" fillId="2" borderId="4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4" fontId="19" fillId="2" borderId="4" xfId="0" applyNumberFormat="1" applyFont="1" applyFill="1" applyBorder="1" applyAlignment="1">
      <alignment horizontal="right"/>
    </xf>
    <xf numFmtId="4" fontId="1" fillId="2" borderId="0" xfId="0" applyNumberFormat="1" applyFont="1" applyFill="1"/>
    <xf numFmtId="4" fontId="4" fillId="3" borderId="4" xfId="0" applyNumberFormat="1" applyFont="1" applyFill="1" applyBorder="1" applyAlignment="1" applyProtection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4" fontId="3" fillId="5" borderId="3" xfId="0" applyNumberFormat="1" applyFont="1" applyFill="1" applyBorder="1" applyAlignment="1">
      <alignment horizontal="right"/>
    </xf>
    <xf numFmtId="2" fontId="6" fillId="0" borderId="3" xfId="0" applyNumberFormat="1" applyFont="1" applyBorder="1"/>
    <xf numFmtId="2" fontId="29" fillId="0" borderId="3" xfId="0" applyNumberFormat="1" applyFont="1" applyBorder="1"/>
    <xf numFmtId="2" fontId="0" fillId="0" borderId="3" xfId="0" applyNumberFormat="1" applyBorder="1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26" fillId="3" borderId="4" xfId="0" applyNumberFormat="1" applyFont="1" applyFill="1" applyBorder="1" applyAlignment="1" applyProtection="1">
      <alignment horizontal="right"/>
    </xf>
    <xf numFmtId="4" fontId="4" fillId="3" borderId="4" xfId="0" applyNumberFormat="1" applyFont="1" applyFill="1" applyBorder="1" applyAlignment="1" applyProtection="1">
      <alignment horizontal="right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32" fillId="2" borderId="0" xfId="0" applyFont="1" applyFill="1" applyAlignment="1">
      <alignment wrapText="1"/>
    </xf>
    <xf numFmtId="0" fontId="31" fillId="0" borderId="0" xfId="0" applyFont="1" applyAlignment="1">
      <alignment wrapText="1"/>
    </xf>
    <xf numFmtId="0" fontId="1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3" xfId="0" quotePrefix="1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23" fillId="2" borderId="1" xfId="0" applyNumberFormat="1" applyFont="1" applyFill="1" applyBorder="1" applyAlignment="1" applyProtection="1">
      <alignment horizontal="left" vertical="center"/>
    </xf>
    <xf numFmtId="0" fontId="23" fillId="2" borderId="2" xfId="0" applyNumberFormat="1" applyFont="1" applyFill="1" applyBorder="1" applyAlignment="1" applyProtection="1">
      <alignment horizontal="left" vertical="center"/>
    </xf>
    <xf numFmtId="0" fontId="23" fillId="2" borderId="4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Alignment="1">
      <alignment horizontal="center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1"/>
  <sheetViews>
    <sheetView topLeftCell="A4" zoomScaleNormal="100" workbookViewId="0">
      <selection activeCell="G19" sqref="G19"/>
    </sheetView>
  </sheetViews>
  <sheetFormatPr defaultRowHeight="15" x14ac:dyDescent="0.25"/>
  <cols>
    <col min="1" max="1" width="9.140625" style="44"/>
    <col min="6" max="6" width="12.7109375" customWidth="1"/>
    <col min="7" max="7" width="14.140625" customWidth="1"/>
    <col min="8" max="8" width="12.5703125" customWidth="1"/>
    <col min="9" max="9" width="14" customWidth="1"/>
    <col min="10" max="10" width="10.85546875" customWidth="1"/>
    <col min="11" max="11" width="10.28515625" customWidth="1"/>
    <col min="12" max="12" width="25.28515625" style="44" customWidth="1"/>
    <col min="13" max="19" width="9.140625" style="44"/>
  </cols>
  <sheetData>
    <row r="1" spans="1:12" s="49" customFormat="1" ht="15.75" customHeight="1" x14ac:dyDescent="0.25">
      <c r="A1" s="141" t="s">
        <v>190</v>
      </c>
      <c r="B1" s="141"/>
      <c r="C1" s="141"/>
      <c r="D1" s="141"/>
      <c r="E1" s="141"/>
      <c r="F1" s="141"/>
    </row>
    <row r="2" spans="1:12" s="49" customFormat="1" ht="15.75" customHeight="1" x14ac:dyDescent="0.25">
      <c r="A2" s="141" t="s">
        <v>169</v>
      </c>
      <c r="B2" s="141"/>
      <c r="C2" s="141"/>
      <c r="D2" s="141"/>
      <c r="E2" s="141"/>
      <c r="F2" s="141"/>
    </row>
    <row r="3" spans="1:12" s="49" customFormat="1" ht="15.75" x14ac:dyDescent="0.25">
      <c r="A3" s="144" t="s">
        <v>191</v>
      </c>
      <c r="B3" s="145"/>
      <c r="C3" s="145"/>
      <c r="D3" s="145"/>
    </row>
    <row r="4" spans="1:12" s="49" customFormat="1" ht="15.75" x14ac:dyDescent="0.25">
      <c r="A4" s="144" t="s">
        <v>192</v>
      </c>
      <c r="B4" s="144"/>
      <c r="C4" s="144"/>
    </row>
    <row r="5" spans="1:12" s="49" customFormat="1" ht="15.75" x14ac:dyDescent="0.25">
      <c r="A5" s="144" t="s">
        <v>193</v>
      </c>
      <c r="B5" s="145"/>
      <c r="C5" s="145"/>
    </row>
    <row r="6" spans="1:12" s="49" customFormat="1" ht="15.75" x14ac:dyDescent="0.25">
      <c r="A6" s="142" t="s">
        <v>169</v>
      </c>
      <c r="B6" s="143"/>
      <c r="C6" s="143"/>
    </row>
    <row r="7" spans="1:12" s="49" customFormat="1" ht="15.75" x14ac:dyDescent="0.25">
      <c r="A7" s="142" t="s">
        <v>169</v>
      </c>
      <c r="B7" s="143"/>
      <c r="C7" s="143"/>
    </row>
    <row r="8" spans="1:12" ht="42" customHeight="1" x14ac:dyDescent="0.25">
      <c r="B8" s="140" t="s">
        <v>228</v>
      </c>
      <c r="C8" s="140"/>
      <c r="D8" s="140"/>
      <c r="E8" s="140"/>
      <c r="F8" s="140"/>
      <c r="G8" s="140"/>
      <c r="H8" s="140"/>
      <c r="I8" s="140"/>
      <c r="J8" s="140"/>
      <c r="K8" s="140"/>
      <c r="L8" s="45"/>
    </row>
    <row r="9" spans="1:12" ht="15.75" customHeight="1" x14ac:dyDescent="0.25">
      <c r="B9" s="140" t="s">
        <v>9</v>
      </c>
      <c r="C9" s="140"/>
      <c r="D9" s="140"/>
      <c r="E9" s="140"/>
      <c r="F9" s="140"/>
      <c r="G9" s="140"/>
      <c r="H9" s="140"/>
      <c r="I9" s="140"/>
      <c r="J9" s="140"/>
      <c r="K9" s="140"/>
      <c r="L9" s="46"/>
    </row>
    <row r="10" spans="1:12" ht="18" customHeight="1" x14ac:dyDescent="0.25">
      <c r="B10" s="140" t="s">
        <v>37</v>
      </c>
      <c r="C10" s="140"/>
      <c r="D10" s="140"/>
      <c r="E10" s="140"/>
      <c r="F10" s="140"/>
      <c r="G10" s="140"/>
      <c r="H10" s="140"/>
      <c r="I10" s="140"/>
      <c r="J10" s="140"/>
      <c r="K10" s="140"/>
      <c r="L10" s="47"/>
    </row>
    <row r="11" spans="1:12" ht="18" customHeight="1" x14ac:dyDescent="0.25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47"/>
    </row>
    <row r="12" spans="1:12" ht="18" customHeight="1" x14ac:dyDescent="0.25">
      <c r="B12" s="147" t="s">
        <v>36</v>
      </c>
      <c r="C12" s="147"/>
      <c r="D12" s="147"/>
      <c r="E12" s="147"/>
      <c r="F12" s="147"/>
      <c r="G12" s="32"/>
      <c r="H12" s="28"/>
      <c r="I12" s="28"/>
      <c r="J12" s="29"/>
      <c r="K12" s="29"/>
    </row>
    <row r="13" spans="1:12" ht="51" x14ac:dyDescent="0.25">
      <c r="B13" s="146" t="s">
        <v>7</v>
      </c>
      <c r="C13" s="146"/>
      <c r="D13" s="146"/>
      <c r="E13" s="146"/>
      <c r="F13" s="146"/>
      <c r="G13" s="19" t="s">
        <v>229</v>
      </c>
      <c r="H13" s="19" t="s">
        <v>162</v>
      </c>
      <c r="I13" s="19" t="s">
        <v>230</v>
      </c>
      <c r="J13" s="19" t="s">
        <v>19</v>
      </c>
      <c r="K13" s="19" t="s">
        <v>19</v>
      </c>
    </row>
    <row r="14" spans="1:12" x14ac:dyDescent="0.25">
      <c r="B14" s="148">
        <v>1</v>
      </c>
      <c r="C14" s="148"/>
      <c r="D14" s="148"/>
      <c r="E14" s="148"/>
      <c r="F14" s="149"/>
      <c r="G14" s="22">
        <v>2</v>
      </c>
      <c r="H14" s="21">
        <v>3</v>
      </c>
      <c r="I14" s="21">
        <v>4</v>
      </c>
      <c r="J14" s="21" t="s">
        <v>95</v>
      </c>
      <c r="K14" s="21" t="s">
        <v>165</v>
      </c>
    </row>
    <row r="15" spans="1:12" x14ac:dyDescent="0.25">
      <c r="B15" s="132" t="s">
        <v>21</v>
      </c>
      <c r="C15" s="133"/>
      <c r="D15" s="133"/>
      <c r="E15" s="133"/>
      <c r="F15" s="134"/>
      <c r="G15" s="94">
        <v>868032.24</v>
      </c>
      <c r="H15" s="90">
        <v>1013601.7</v>
      </c>
      <c r="I15" s="90">
        <v>1076550.45</v>
      </c>
      <c r="J15" s="90">
        <f>I15/G15*100</f>
        <v>124.02194300985872</v>
      </c>
      <c r="K15" s="90">
        <f>I15/H15*100</f>
        <v>106.21040296203135</v>
      </c>
    </row>
    <row r="16" spans="1:12" x14ac:dyDescent="0.25">
      <c r="B16" s="135" t="s">
        <v>20</v>
      </c>
      <c r="C16" s="134"/>
      <c r="D16" s="134"/>
      <c r="E16" s="134"/>
      <c r="F16" s="134"/>
      <c r="G16" s="94">
        <v>0</v>
      </c>
      <c r="H16" s="90">
        <v>0</v>
      </c>
      <c r="I16" s="90">
        <v>0</v>
      </c>
      <c r="J16" s="90">
        <v>0</v>
      </c>
      <c r="K16" s="90">
        <v>0</v>
      </c>
    </row>
    <row r="17" spans="2:12" x14ac:dyDescent="0.25">
      <c r="B17" s="129" t="s">
        <v>0</v>
      </c>
      <c r="C17" s="130"/>
      <c r="D17" s="130"/>
      <c r="E17" s="130"/>
      <c r="F17" s="131"/>
      <c r="G17" s="95">
        <f>SUM(G15:G16)</f>
        <v>868032.24</v>
      </c>
      <c r="H17" s="91">
        <f>SUM(H15:H16)</f>
        <v>1013601.7</v>
      </c>
      <c r="I17" s="91">
        <f>SUM(I15:I16)</f>
        <v>1076550.45</v>
      </c>
      <c r="J17" s="90">
        <f t="shared" ref="J17:J20" si="0">I17/G17*100</f>
        <v>124.02194300985872</v>
      </c>
      <c r="K17" s="90">
        <f t="shared" ref="K17:K21" si="1">I17/H17*100</f>
        <v>106.21040296203135</v>
      </c>
    </row>
    <row r="18" spans="2:12" x14ac:dyDescent="0.25">
      <c r="B18" s="138" t="s">
        <v>22</v>
      </c>
      <c r="C18" s="133"/>
      <c r="D18" s="133"/>
      <c r="E18" s="133"/>
      <c r="F18" s="133"/>
      <c r="G18" s="73">
        <v>861576.89</v>
      </c>
      <c r="H18" s="90">
        <v>969902.95</v>
      </c>
      <c r="I18" s="90">
        <v>1025440.83</v>
      </c>
      <c r="J18" s="90">
        <f t="shared" si="0"/>
        <v>119.01907327156836</v>
      </c>
      <c r="K18" s="90">
        <f t="shared" si="1"/>
        <v>105.72612754709118</v>
      </c>
    </row>
    <row r="19" spans="2:12" x14ac:dyDescent="0.25">
      <c r="B19" s="136" t="s">
        <v>23</v>
      </c>
      <c r="C19" s="134"/>
      <c r="D19" s="134"/>
      <c r="E19" s="134"/>
      <c r="F19" s="134"/>
      <c r="G19" s="94">
        <v>12809.86</v>
      </c>
      <c r="H19" s="92">
        <v>56696.85</v>
      </c>
      <c r="I19" s="92">
        <v>47856.94</v>
      </c>
      <c r="J19" s="90">
        <f t="shared" si="0"/>
        <v>373.5945591911231</v>
      </c>
      <c r="K19" s="90">
        <f t="shared" si="1"/>
        <v>84.408463609530344</v>
      </c>
    </row>
    <row r="20" spans="2:12" x14ac:dyDescent="0.25">
      <c r="B20" s="13" t="s">
        <v>1</v>
      </c>
      <c r="C20" s="27"/>
      <c r="D20" s="27"/>
      <c r="E20" s="27"/>
      <c r="F20" s="27"/>
      <c r="G20" s="95">
        <f>SUM(G18:G19)</f>
        <v>874386.75</v>
      </c>
      <c r="H20" s="91">
        <f>SUM(H18:H19)</f>
        <v>1026599.7999999999</v>
      </c>
      <c r="I20" s="91">
        <f>SUM(I18:I19)</f>
        <v>1073297.77</v>
      </c>
      <c r="J20" s="90">
        <f t="shared" si="0"/>
        <v>122.74863154090568</v>
      </c>
      <c r="K20" s="90">
        <f t="shared" si="1"/>
        <v>104.54879983417102</v>
      </c>
    </row>
    <row r="21" spans="2:12" x14ac:dyDescent="0.25">
      <c r="B21" s="137" t="s">
        <v>2</v>
      </c>
      <c r="C21" s="130"/>
      <c r="D21" s="130"/>
      <c r="E21" s="130"/>
      <c r="F21" s="130"/>
      <c r="G21" s="93">
        <f>G17-G20</f>
        <v>-6354.5100000000093</v>
      </c>
      <c r="H21" s="93">
        <f>H17-H20</f>
        <v>-12998.099999999977</v>
      </c>
      <c r="I21" s="93">
        <f>I17-I20</f>
        <v>3252.6799999999348</v>
      </c>
      <c r="J21" s="90">
        <v>0</v>
      </c>
      <c r="K21" s="90">
        <f t="shared" si="1"/>
        <v>-25.024272778328683</v>
      </c>
    </row>
    <row r="22" spans="2:12" ht="18" x14ac:dyDescent="0.25"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48"/>
    </row>
    <row r="23" spans="2:12" s="44" customFormat="1" x14ac:dyDescent="0.25"/>
    <row r="24" spans="2:12" s="44" customFormat="1" x14ac:dyDescent="0.25"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2:12" s="44" customFormat="1" x14ac:dyDescent="0.25"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spans="2:12" s="44" customFormat="1" ht="15" customHeight="1" x14ac:dyDescent="0.25"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2:12" s="44" customFormat="1" ht="15" customHeight="1" x14ac:dyDescent="0.25"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2:12" s="44" customFormat="1" ht="15" customHeight="1" x14ac:dyDescent="0.25"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spans="2:12" s="44" customFormat="1" ht="36.75" customHeight="1" x14ac:dyDescent="0.25"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spans="2:12" s="44" customFormat="1" ht="15" customHeight="1" x14ac:dyDescent="0.25"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2:12" s="44" customFormat="1" x14ac:dyDescent="0.25">
      <c r="B31" s="128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2:12" s="44" customFormat="1" ht="20.25" customHeight="1" x14ac:dyDescent="0.25"/>
    <row r="33" s="44" customFormat="1" x14ac:dyDescent="0.25"/>
    <row r="34" s="44" customFormat="1" x14ac:dyDescent="0.25"/>
    <row r="35" s="44" customFormat="1" x14ac:dyDescent="0.25"/>
    <row r="36" s="44" customFormat="1" x14ac:dyDescent="0.25"/>
    <row r="37" s="44" customFormat="1" x14ac:dyDescent="0.25"/>
    <row r="38" s="44" customFormat="1" x14ac:dyDescent="0.25"/>
    <row r="39" s="44" customFormat="1" x14ac:dyDescent="0.25"/>
    <row r="40" s="44" customFormat="1" x14ac:dyDescent="0.25"/>
    <row r="41" s="44" customFormat="1" x14ac:dyDescent="0.25"/>
    <row r="42" s="44" customFormat="1" x14ac:dyDescent="0.25"/>
    <row r="43" s="44" customFormat="1" x14ac:dyDescent="0.25"/>
    <row r="44" s="44" customFormat="1" x14ac:dyDescent="0.25"/>
    <row r="45" s="44" customFormat="1" x14ac:dyDescent="0.25"/>
    <row r="46" s="44" customFormat="1" x14ac:dyDescent="0.25"/>
    <row r="47" s="44" customFormat="1" x14ac:dyDescent="0.25"/>
    <row r="48" s="44" customFormat="1" x14ac:dyDescent="0.25"/>
    <row r="49" s="44" customFormat="1" x14ac:dyDescent="0.25"/>
    <row r="50" s="44" customFormat="1" x14ac:dyDescent="0.25"/>
    <row r="51" s="44" customFormat="1" x14ac:dyDescent="0.25"/>
    <row r="52" s="44" customFormat="1" x14ac:dyDescent="0.25"/>
    <row r="53" s="44" customFormat="1" x14ac:dyDescent="0.25"/>
    <row r="54" s="44" customFormat="1" x14ac:dyDescent="0.25"/>
    <row r="55" s="44" customFormat="1" x14ac:dyDescent="0.25"/>
    <row r="56" s="44" customFormat="1" x14ac:dyDescent="0.25"/>
    <row r="57" s="44" customFormat="1" x14ac:dyDescent="0.25"/>
    <row r="58" s="44" customFormat="1" x14ac:dyDescent="0.25"/>
    <row r="59" s="44" customFormat="1" x14ac:dyDescent="0.25"/>
    <row r="60" s="44" customFormat="1" x14ac:dyDescent="0.25"/>
    <row r="61" s="44" customFormat="1" x14ac:dyDescent="0.25"/>
    <row r="62" s="44" customFormat="1" x14ac:dyDescent="0.25"/>
    <row r="63" s="44" customFormat="1" x14ac:dyDescent="0.25"/>
    <row r="64" s="44" customFormat="1" x14ac:dyDescent="0.25"/>
    <row r="65" s="44" customFormat="1" x14ac:dyDescent="0.25"/>
    <row r="66" s="44" customFormat="1" x14ac:dyDescent="0.25"/>
    <row r="67" s="44" customFormat="1" x14ac:dyDescent="0.25"/>
    <row r="68" s="44" customFormat="1" x14ac:dyDescent="0.25"/>
    <row r="69" s="44" customFormat="1" x14ac:dyDescent="0.25"/>
    <row r="70" s="44" customFormat="1" x14ac:dyDescent="0.25"/>
    <row r="71" s="44" customFormat="1" x14ac:dyDescent="0.25"/>
    <row r="72" s="44" customFormat="1" x14ac:dyDescent="0.25"/>
    <row r="73" s="44" customFormat="1" x14ac:dyDescent="0.25"/>
    <row r="74" s="44" customFormat="1" x14ac:dyDescent="0.25"/>
    <row r="75" s="44" customFormat="1" x14ac:dyDescent="0.25"/>
    <row r="76" s="44" customFormat="1" x14ac:dyDescent="0.25"/>
    <row r="77" s="44" customFormat="1" x14ac:dyDescent="0.25"/>
    <row r="78" s="44" customFormat="1" x14ac:dyDescent="0.25"/>
    <row r="79" s="44" customFormat="1" x14ac:dyDescent="0.25"/>
    <row r="80" s="44" customFormat="1" x14ac:dyDescent="0.25"/>
    <row r="81" s="44" customFormat="1" x14ac:dyDescent="0.25"/>
  </sheetData>
  <mergeCells count="26">
    <mergeCell ref="B13:F13"/>
    <mergeCell ref="B12:F12"/>
    <mergeCell ref="B14:F14"/>
    <mergeCell ref="B11:K11"/>
    <mergeCell ref="B10:K10"/>
    <mergeCell ref="B9:K9"/>
    <mergeCell ref="A1:F1"/>
    <mergeCell ref="A2:F2"/>
    <mergeCell ref="A6:C6"/>
    <mergeCell ref="A7:C7"/>
    <mergeCell ref="A5:C5"/>
    <mergeCell ref="A4:C4"/>
    <mergeCell ref="A3:D3"/>
    <mergeCell ref="B8:K8"/>
    <mergeCell ref="B28:K29"/>
    <mergeCell ref="B30:K31"/>
    <mergeCell ref="B17:F17"/>
    <mergeCell ref="B15:F15"/>
    <mergeCell ref="B16:F16"/>
    <mergeCell ref="B25:K25"/>
    <mergeCell ref="B26:K26"/>
    <mergeCell ref="B19:F19"/>
    <mergeCell ref="B21:F21"/>
    <mergeCell ref="B18:F18"/>
    <mergeCell ref="B27:K27"/>
    <mergeCell ref="B22:K22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11"/>
  <sheetViews>
    <sheetView topLeftCell="A7" zoomScale="90" zoomScaleNormal="90" workbookViewId="0">
      <pane ySplit="3" topLeftCell="A28" activePane="bottomLeft" state="frozen"/>
      <selection activeCell="A7" sqref="A7"/>
      <selection pane="bottomLeft" activeCell="H35" sqref="H35"/>
    </sheetView>
  </sheetViews>
  <sheetFormatPr defaultRowHeight="15" x14ac:dyDescent="0.25"/>
  <cols>
    <col min="1" max="1" width="9.140625" style="44"/>
    <col min="2" max="2" width="7.42578125" bestFit="1" customWidth="1"/>
    <col min="3" max="3" width="8.42578125" bestFit="1" customWidth="1"/>
    <col min="4" max="4" width="9.85546875" customWidth="1"/>
    <col min="5" max="5" width="8.42578125" customWidth="1"/>
    <col min="6" max="6" width="44.7109375" customWidth="1"/>
    <col min="7" max="9" width="15.5703125" customWidth="1"/>
    <col min="10" max="10" width="8.85546875" bestFit="1" customWidth="1"/>
    <col min="11" max="11" width="9.28515625" bestFit="1" customWidth="1"/>
    <col min="12" max="46" width="9.140625" style="44"/>
  </cols>
  <sheetData>
    <row r="1" spans="2:14" ht="18" x14ac:dyDescent="0.25"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2:14" ht="15.75" customHeight="1" x14ac:dyDescent="0.25">
      <c r="B2" s="140" t="s">
        <v>9</v>
      </c>
      <c r="C2" s="140"/>
      <c r="D2" s="140"/>
      <c r="E2" s="140"/>
      <c r="F2" s="140"/>
      <c r="G2" s="140"/>
      <c r="H2" s="140"/>
      <c r="I2" s="140"/>
      <c r="J2" s="140"/>
      <c r="K2" s="140"/>
    </row>
    <row r="3" spans="2:14" ht="15.7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2:14" ht="15.75" customHeight="1" x14ac:dyDescent="0.25">
      <c r="B4" s="140" t="s">
        <v>34</v>
      </c>
      <c r="C4" s="140"/>
      <c r="D4" s="140"/>
      <c r="E4" s="140"/>
      <c r="F4" s="140"/>
      <c r="G4" s="140"/>
      <c r="H4" s="140"/>
      <c r="I4" s="140"/>
      <c r="J4" s="140"/>
      <c r="K4" s="140"/>
    </row>
    <row r="5" spans="2:14" ht="15.7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2:14" ht="15.75" customHeight="1" x14ac:dyDescent="0.25">
      <c r="B6" s="140" t="s">
        <v>29</v>
      </c>
      <c r="C6" s="140"/>
      <c r="D6" s="140"/>
      <c r="E6" s="140"/>
      <c r="F6" s="140"/>
      <c r="G6" s="140"/>
      <c r="H6" s="140"/>
      <c r="I6" s="140"/>
      <c r="J6" s="140"/>
      <c r="K6" s="140"/>
    </row>
    <row r="7" spans="2:14" ht="18" x14ac:dyDescent="0.25">
      <c r="B7" s="157"/>
      <c r="C7" s="157"/>
      <c r="D7" s="157"/>
      <c r="E7" s="157"/>
      <c r="F7" s="157"/>
      <c r="G7" s="157"/>
      <c r="H7" s="157"/>
      <c r="I7" s="157"/>
      <c r="J7" s="157"/>
      <c r="K7" s="157"/>
    </row>
    <row r="8" spans="2:14" ht="45" customHeight="1" x14ac:dyDescent="0.25">
      <c r="B8" s="154" t="s">
        <v>7</v>
      </c>
      <c r="C8" s="155"/>
      <c r="D8" s="155"/>
      <c r="E8" s="155"/>
      <c r="F8" s="156"/>
      <c r="G8" s="23" t="s">
        <v>213</v>
      </c>
      <c r="H8" s="23" t="s">
        <v>211</v>
      </c>
      <c r="I8" s="23" t="s">
        <v>215</v>
      </c>
      <c r="J8" s="23" t="s">
        <v>19</v>
      </c>
      <c r="K8" s="23" t="s">
        <v>33</v>
      </c>
    </row>
    <row r="9" spans="2:14" x14ac:dyDescent="0.25">
      <c r="B9" s="151">
        <v>1</v>
      </c>
      <c r="C9" s="152"/>
      <c r="D9" s="152"/>
      <c r="E9" s="152"/>
      <c r="F9" s="153"/>
      <c r="G9" s="24">
        <v>2</v>
      </c>
      <c r="H9" s="24">
        <v>3</v>
      </c>
      <c r="I9" s="24">
        <v>4</v>
      </c>
      <c r="J9" s="24" t="s">
        <v>95</v>
      </c>
      <c r="K9" s="24" t="s">
        <v>165</v>
      </c>
    </row>
    <row r="10" spans="2:14" x14ac:dyDescent="0.25">
      <c r="B10" s="2"/>
      <c r="C10" s="2"/>
      <c r="D10" s="2"/>
      <c r="E10" s="2"/>
      <c r="F10" s="2" t="s">
        <v>32</v>
      </c>
      <c r="G10" s="98">
        <v>868032.24</v>
      </c>
      <c r="H10" s="98">
        <f>H11</f>
        <v>1013601.7</v>
      </c>
      <c r="I10" s="99">
        <f>I11</f>
        <v>1076550.45</v>
      </c>
      <c r="J10" s="38">
        <f>I10/G10*100</f>
        <v>124.02194300985872</v>
      </c>
      <c r="K10" s="38">
        <f t="shared" ref="K10:K15" si="0">I10/H10*100</f>
        <v>106.21040296203135</v>
      </c>
      <c r="L10" s="80"/>
      <c r="M10" s="80"/>
      <c r="N10" s="80"/>
    </row>
    <row r="11" spans="2:14" x14ac:dyDescent="0.25">
      <c r="B11" s="2">
        <v>6</v>
      </c>
      <c r="C11" s="2"/>
      <c r="D11" s="2"/>
      <c r="E11" s="2"/>
      <c r="F11" s="2" t="s">
        <v>3</v>
      </c>
      <c r="G11" s="34">
        <v>868032.24</v>
      </c>
      <c r="H11" s="34">
        <f>H12+H19+H22+H28</f>
        <v>1013601.7</v>
      </c>
      <c r="I11" s="34">
        <f>I12+I19+I22+I28</f>
        <v>1076550.45</v>
      </c>
      <c r="J11" s="38">
        <f>I11/G11*100</f>
        <v>124.02194300985872</v>
      </c>
      <c r="K11" s="38">
        <f t="shared" si="0"/>
        <v>106.21040296203135</v>
      </c>
      <c r="L11" s="80"/>
      <c r="M11" s="80"/>
      <c r="N11" s="80"/>
    </row>
    <row r="12" spans="2:14" ht="25.5" x14ac:dyDescent="0.25">
      <c r="B12" s="2"/>
      <c r="C12" s="7">
        <v>63</v>
      </c>
      <c r="D12" s="7"/>
      <c r="E12" s="7"/>
      <c r="F12" s="7" t="s">
        <v>11</v>
      </c>
      <c r="G12" s="33">
        <v>797188.7</v>
      </c>
      <c r="H12" s="33">
        <f>SUM(H13+H16)</f>
        <v>894037.92999999993</v>
      </c>
      <c r="I12" s="33">
        <f>SUM(I13+I16)</f>
        <v>963032.83</v>
      </c>
      <c r="J12" s="38">
        <f>I12/G12*100</f>
        <v>120.80362278090494</v>
      </c>
      <c r="K12" s="38">
        <f t="shared" si="0"/>
        <v>107.71722291469223</v>
      </c>
      <c r="L12" s="80"/>
      <c r="M12" s="80"/>
      <c r="N12" s="80"/>
    </row>
    <row r="13" spans="2:14" ht="25.5" customHeight="1" x14ac:dyDescent="0.25">
      <c r="B13" s="3"/>
      <c r="C13" s="3"/>
      <c r="D13" s="3">
        <v>636</v>
      </c>
      <c r="E13" s="3"/>
      <c r="F13" s="18" t="s">
        <v>38</v>
      </c>
      <c r="G13" s="33">
        <v>797188.7</v>
      </c>
      <c r="H13" s="33">
        <f>H14+H15</f>
        <v>890859.45</v>
      </c>
      <c r="I13" s="33">
        <f>SUM(I14:I15)</f>
        <v>959854.35</v>
      </c>
      <c r="J13" s="38">
        <f>I13/G13*100</f>
        <v>120.40491166018785</v>
      </c>
      <c r="K13" s="38">
        <f t="shared" si="0"/>
        <v>107.74475704332485</v>
      </c>
      <c r="L13" s="80"/>
      <c r="M13" s="80"/>
      <c r="N13" s="80"/>
    </row>
    <row r="14" spans="2:14" ht="25.5" x14ac:dyDescent="0.25">
      <c r="B14" s="3"/>
      <c r="C14" s="3"/>
      <c r="D14" s="3"/>
      <c r="E14" s="3">
        <v>6361</v>
      </c>
      <c r="F14" s="35" t="s">
        <v>39</v>
      </c>
      <c r="G14" s="33">
        <v>787697.6</v>
      </c>
      <c r="H14" s="33">
        <v>874059.45</v>
      </c>
      <c r="I14" s="38">
        <v>947883.39</v>
      </c>
      <c r="J14" s="38">
        <f>I14/G14*100</f>
        <v>120.33594998892976</v>
      </c>
      <c r="K14" s="38">
        <f t="shared" si="0"/>
        <v>108.4461005484238</v>
      </c>
    </row>
    <row r="15" spans="2:14" ht="25.5" x14ac:dyDescent="0.25">
      <c r="B15" s="3"/>
      <c r="C15" s="3"/>
      <c r="D15" s="4"/>
      <c r="E15" s="3">
        <v>6362</v>
      </c>
      <c r="F15" s="18" t="s">
        <v>40</v>
      </c>
      <c r="G15" s="33">
        <v>9491.1</v>
      </c>
      <c r="H15" s="33">
        <v>16800</v>
      </c>
      <c r="I15" s="38">
        <v>11970.96</v>
      </c>
      <c r="J15" s="38">
        <v>0</v>
      </c>
      <c r="K15" s="38">
        <f t="shared" si="0"/>
        <v>71.255714285714276</v>
      </c>
    </row>
    <row r="16" spans="2:14" ht="25.5" customHeight="1" x14ac:dyDescent="0.25">
      <c r="B16" s="3"/>
      <c r="C16" s="3"/>
      <c r="D16" s="3">
        <v>639</v>
      </c>
      <c r="E16" s="3"/>
      <c r="F16" s="18" t="s">
        <v>41</v>
      </c>
      <c r="G16" s="33">
        <v>0</v>
      </c>
      <c r="H16" s="33">
        <f>SUM(H17:H18)</f>
        <v>3178.48</v>
      </c>
      <c r="I16" s="33">
        <f>SUM(I17:I18)</f>
        <v>3178.48</v>
      </c>
      <c r="J16" s="38">
        <v>0</v>
      </c>
      <c r="K16" s="38">
        <v>0</v>
      </c>
    </row>
    <row r="17" spans="2:11" ht="25.5" customHeight="1" x14ac:dyDescent="0.25">
      <c r="B17" s="3"/>
      <c r="C17" s="3"/>
      <c r="D17" s="3"/>
      <c r="E17" s="3">
        <v>6391</v>
      </c>
      <c r="F17" s="18" t="s">
        <v>87</v>
      </c>
      <c r="G17" s="33">
        <v>0</v>
      </c>
      <c r="H17" s="33">
        <v>472.98</v>
      </c>
      <c r="I17" s="38">
        <v>472.98</v>
      </c>
      <c r="J17" s="38">
        <v>0</v>
      </c>
      <c r="K17" s="38">
        <v>0</v>
      </c>
    </row>
    <row r="18" spans="2:11" ht="25.5" customHeight="1" x14ac:dyDescent="0.25">
      <c r="B18" s="3"/>
      <c r="C18" s="3"/>
      <c r="D18" s="3"/>
      <c r="E18" s="3">
        <v>6393</v>
      </c>
      <c r="F18" s="18" t="s">
        <v>42</v>
      </c>
      <c r="G18" s="33">
        <v>0</v>
      </c>
      <c r="H18" s="33">
        <v>2705.5</v>
      </c>
      <c r="I18" s="38">
        <v>2705.5</v>
      </c>
      <c r="J18" s="38">
        <v>0</v>
      </c>
      <c r="K18" s="38">
        <v>0</v>
      </c>
    </row>
    <row r="19" spans="2:11" ht="25.5" customHeight="1" x14ac:dyDescent="0.25">
      <c r="B19" s="3"/>
      <c r="C19" s="3">
        <v>65</v>
      </c>
      <c r="D19" s="3"/>
      <c r="E19" s="3"/>
      <c r="F19" s="18" t="s">
        <v>43</v>
      </c>
      <c r="G19" s="33">
        <v>707.09</v>
      </c>
      <c r="H19" s="33">
        <f t="shared" ref="H19:I20" si="1">SUM(H20)</f>
        <v>661.54</v>
      </c>
      <c r="I19" s="33">
        <f t="shared" si="1"/>
        <v>0</v>
      </c>
      <c r="J19" s="38">
        <f>I19/G19*100</f>
        <v>0</v>
      </c>
      <c r="K19" s="38">
        <f>I19/H19*100</f>
        <v>0</v>
      </c>
    </row>
    <row r="20" spans="2:11" ht="25.5" customHeight="1" x14ac:dyDescent="0.25">
      <c r="B20" s="3"/>
      <c r="C20" s="3"/>
      <c r="D20" s="3">
        <v>652</v>
      </c>
      <c r="E20" s="3"/>
      <c r="F20" s="18" t="s">
        <v>44</v>
      </c>
      <c r="G20" s="33">
        <v>707.09</v>
      </c>
      <c r="H20" s="33">
        <f t="shared" si="1"/>
        <v>661.54</v>
      </c>
      <c r="I20" s="33">
        <f t="shared" si="1"/>
        <v>0</v>
      </c>
      <c r="J20" s="38">
        <f>I20/G20*100</f>
        <v>0</v>
      </c>
      <c r="K20" s="38">
        <f>I20/H20*100</f>
        <v>0</v>
      </c>
    </row>
    <row r="21" spans="2:11" ht="25.5" customHeight="1" x14ac:dyDescent="0.25">
      <c r="B21" s="3"/>
      <c r="C21" s="3"/>
      <c r="D21" s="3"/>
      <c r="E21" s="3">
        <v>6526</v>
      </c>
      <c r="F21" s="18" t="s">
        <v>45</v>
      </c>
      <c r="G21" s="33">
        <v>707.09</v>
      </c>
      <c r="H21" s="33">
        <v>661.54</v>
      </c>
      <c r="I21" s="38">
        <v>0</v>
      </c>
      <c r="J21" s="38">
        <f>I21/G21*100</f>
        <v>0</v>
      </c>
      <c r="K21" s="38">
        <f>I21/H21*100</f>
        <v>0</v>
      </c>
    </row>
    <row r="22" spans="2:11" ht="25.5" x14ac:dyDescent="0.25">
      <c r="B22" s="3"/>
      <c r="C22" s="3">
        <v>66</v>
      </c>
      <c r="D22" s="4"/>
      <c r="E22" s="4"/>
      <c r="F22" s="7" t="s">
        <v>88</v>
      </c>
      <c r="G22" s="33">
        <v>270</v>
      </c>
      <c r="H22" s="33">
        <f>SUM(H23+H25)</f>
        <v>500</v>
      </c>
      <c r="I22" s="33">
        <f>SUM(I23+I25)</f>
        <v>110</v>
      </c>
      <c r="J22" s="38">
        <f>I22/G22*100</f>
        <v>40.74074074074074</v>
      </c>
      <c r="K22" s="38">
        <f>I22/H22*100</f>
        <v>22</v>
      </c>
    </row>
    <row r="23" spans="2:11" ht="25.5" x14ac:dyDescent="0.25">
      <c r="B23" s="3"/>
      <c r="C23" s="12"/>
      <c r="D23" s="3">
        <v>661</v>
      </c>
      <c r="E23" s="4"/>
      <c r="F23" s="7" t="s">
        <v>24</v>
      </c>
      <c r="G23" s="33">
        <v>0</v>
      </c>
      <c r="H23" s="33">
        <f>SUM(H24:H24)</f>
        <v>0</v>
      </c>
      <c r="I23" s="33">
        <f>SUM(I24:I24)</f>
        <v>0</v>
      </c>
      <c r="J23" s="38">
        <v>0</v>
      </c>
      <c r="K23" s="38">
        <v>0</v>
      </c>
    </row>
    <row r="24" spans="2:11" ht="25.5" customHeight="1" x14ac:dyDescent="0.25">
      <c r="B24" s="3"/>
      <c r="C24" s="12"/>
      <c r="D24" s="4"/>
      <c r="E24" s="3">
        <v>6615</v>
      </c>
      <c r="F24" s="7" t="s">
        <v>46</v>
      </c>
      <c r="G24" s="33">
        <v>0</v>
      </c>
      <c r="H24" s="33">
        <v>0</v>
      </c>
      <c r="I24" s="38">
        <v>0</v>
      </c>
      <c r="J24" s="38">
        <v>0</v>
      </c>
      <c r="K24" s="38">
        <v>0</v>
      </c>
    </row>
    <row r="25" spans="2:11" ht="25.5" customHeight="1" x14ac:dyDescent="0.25">
      <c r="B25" s="3"/>
      <c r="C25" s="3"/>
      <c r="D25" s="3">
        <v>663</v>
      </c>
      <c r="E25" s="4"/>
      <c r="F25" s="7" t="s">
        <v>47</v>
      </c>
      <c r="G25" s="33">
        <v>270</v>
      </c>
      <c r="H25" s="33">
        <f>SUM(H26:H27)</f>
        <v>500</v>
      </c>
      <c r="I25" s="33">
        <f>SUM(I26:I27)</f>
        <v>110</v>
      </c>
      <c r="J25" s="38">
        <f>I25/G25*100</f>
        <v>40.74074074074074</v>
      </c>
      <c r="K25" s="38">
        <f>I25/H25*100</f>
        <v>22</v>
      </c>
    </row>
    <row r="26" spans="2:11" ht="25.5" customHeight="1" x14ac:dyDescent="0.25">
      <c r="B26" s="3"/>
      <c r="C26" s="3"/>
      <c r="D26" s="3"/>
      <c r="E26" s="3">
        <v>6631</v>
      </c>
      <c r="F26" s="7" t="s">
        <v>48</v>
      </c>
      <c r="G26" s="33">
        <v>270</v>
      </c>
      <c r="H26" s="33">
        <v>500</v>
      </c>
      <c r="I26" s="38">
        <v>110</v>
      </c>
      <c r="J26" s="38">
        <f>I26/G26*100</f>
        <v>40.74074074074074</v>
      </c>
      <c r="K26" s="38">
        <f>I26/H26*100</f>
        <v>22</v>
      </c>
    </row>
    <row r="27" spans="2:11" ht="25.5" customHeight="1" x14ac:dyDescent="0.25">
      <c r="B27" s="3"/>
      <c r="C27" s="3"/>
      <c r="D27" s="3"/>
      <c r="E27" s="3">
        <v>6632</v>
      </c>
      <c r="F27" s="7" t="s">
        <v>49</v>
      </c>
      <c r="G27" s="33">
        <v>69866.45</v>
      </c>
      <c r="H27" s="33">
        <v>0</v>
      </c>
      <c r="I27" s="38">
        <v>0</v>
      </c>
      <c r="J27" s="38">
        <v>0</v>
      </c>
      <c r="K27" s="38">
        <v>0</v>
      </c>
    </row>
    <row r="28" spans="2:11" ht="25.5" customHeight="1" x14ac:dyDescent="0.25">
      <c r="B28" s="3"/>
      <c r="C28" s="3">
        <v>67</v>
      </c>
      <c r="D28" s="3"/>
      <c r="E28" s="3"/>
      <c r="F28" s="7" t="s">
        <v>50</v>
      </c>
      <c r="G28" s="33">
        <v>69866.45</v>
      </c>
      <c r="H28" s="33">
        <f>SUM(H29)</f>
        <v>118402.23000000001</v>
      </c>
      <c r="I28" s="33">
        <f>SUM(I29)</f>
        <v>113407.62</v>
      </c>
      <c r="J28" s="38">
        <f>I28/G28*100</f>
        <v>162.32057017352392</v>
      </c>
      <c r="K28" s="38">
        <f>I28/H28*100</f>
        <v>95.781658842067401</v>
      </c>
    </row>
    <row r="29" spans="2:11" ht="25.5" customHeight="1" x14ac:dyDescent="0.25">
      <c r="B29" s="3"/>
      <c r="C29" s="3"/>
      <c r="D29" s="3">
        <v>671</v>
      </c>
      <c r="E29" s="3"/>
      <c r="F29" s="7" t="s">
        <v>51</v>
      </c>
      <c r="G29" s="33">
        <v>69866.45</v>
      </c>
      <c r="H29" s="33">
        <f>SUM(H30:H31)</f>
        <v>118402.23000000001</v>
      </c>
      <c r="I29" s="33">
        <f>SUM(I30:I31)</f>
        <v>113407.62</v>
      </c>
      <c r="J29" s="38">
        <f>I29/G29*100</f>
        <v>162.32057017352392</v>
      </c>
      <c r="K29" s="38">
        <f>I29/H29*100</f>
        <v>95.781658842067401</v>
      </c>
    </row>
    <row r="30" spans="2:11" ht="25.5" customHeight="1" x14ac:dyDescent="0.25">
      <c r="B30" s="3"/>
      <c r="C30" s="3"/>
      <c r="D30" s="3"/>
      <c r="E30" s="3">
        <v>6711</v>
      </c>
      <c r="F30" s="7" t="s">
        <v>52</v>
      </c>
      <c r="G30" s="33">
        <v>67349.53</v>
      </c>
      <c r="H30" s="33">
        <v>83462.36</v>
      </c>
      <c r="I30" s="38">
        <v>76710.75</v>
      </c>
      <c r="J30" s="38">
        <f>I30/G30*100</f>
        <v>113.89945854113608</v>
      </c>
      <c r="K30" s="38">
        <f>I30/H30*100</f>
        <v>91.910592990660703</v>
      </c>
    </row>
    <row r="31" spans="2:11" ht="25.5" customHeight="1" x14ac:dyDescent="0.25">
      <c r="B31" s="3"/>
      <c r="C31" s="3"/>
      <c r="D31" s="3"/>
      <c r="E31" s="3">
        <v>6712</v>
      </c>
      <c r="F31" s="7" t="s">
        <v>53</v>
      </c>
      <c r="G31" s="33">
        <v>2518.92</v>
      </c>
      <c r="H31" s="33">
        <v>34939.870000000003</v>
      </c>
      <c r="I31" s="38">
        <v>36696.870000000003</v>
      </c>
      <c r="J31" s="38">
        <f>I31/G31*100</f>
        <v>1456.8493640131485</v>
      </c>
      <c r="K31" s="38">
        <f>I31/H31*100</f>
        <v>105.02863920214929</v>
      </c>
    </row>
    <row r="32" spans="2:11" ht="19.5" customHeight="1" x14ac:dyDescent="0.25">
      <c r="B32" s="157"/>
      <c r="C32" s="157"/>
      <c r="D32" s="157"/>
      <c r="E32" s="157"/>
      <c r="F32" s="157"/>
      <c r="G32" s="157"/>
      <c r="H32" s="157"/>
      <c r="I32" s="157"/>
      <c r="J32" s="157"/>
      <c r="K32" s="157"/>
    </row>
    <row r="33" spans="2:13" ht="36.75" customHeight="1" x14ac:dyDescent="0.25">
      <c r="B33" s="154" t="s">
        <v>7</v>
      </c>
      <c r="C33" s="155"/>
      <c r="D33" s="155"/>
      <c r="E33" s="155"/>
      <c r="F33" s="156"/>
      <c r="G33" s="23" t="s">
        <v>213</v>
      </c>
      <c r="H33" s="23" t="s">
        <v>212</v>
      </c>
      <c r="I33" s="23" t="s">
        <v>214</v>
      </c>
      <c r="J33" s="23" t="s">
        <v>19</v>
      </c>
      <c r="K33" s="23" t="s">
        <v>33</v>
      </c>
    </row>
    <row r="34" spans="2:13" x14ac:dyDescent="0.25">
      <c r="B34" s="151">
        <v>1</v>
      </c>
      <c r="C34" s="152"/>
      <c r="D34" s="152"/>
      <c r="E34" s="152"/>
      <c r="F34" s="153"/>
      <c r="G34" s="24">
        <v>2</v>
      </c>
      <c r="H34" s="24">
        <v>3</v>
      </c>
      <c r="I34" s="24">
        <v>4</v>
      </c>
      <c r="J34" s="24" t="s">
        <v>95</v>
      </c>
      <c r="K34" s="24" t="s">
        <v>165</v>
      </c>
    </row>
    <row r="35" spans="2:13" x14ac:dyDescent="0.25">
      <c r="B35" s="2"/>
      <c r="C35" s="2"/>
      <c r="D35" s="2"/>
      <c r="E35" s="2"/>
      <c r="F35" s="2" t="s">
        <v>31</v>
      </c>
      <c r="G35" s="98">
        <f>G36+G81</f>
        <v>874386.75</v>
      </c>
      <c r="H35" s="98">
        <f>H36+H81</f>
        <v>1026599.8</v>
      </c>
      <c r="I35" s="99">
        <f>I36+I81</f>
        <v>1073297.77</v>
      </c>
      <c r="J35" s="38">
        <f t="shared" ref="J35:J48" si="2">I35/G35*100</f>
        <v>122.74863154090568</v>
      </c>
      <c r="K35" s="38">
        <f t="shared" ref="K35:K48" si="3">I35/H35*100</f>
        <v>104.54879983417102</v>
      </c>
      <c r="L35" s="80"/>
      <c r="M35" s="80"/>
    </row>
    <row r="36" spans="2:13" x14ac:dyDescent="0.25">
      <c r="B36" s="2">
        <v>3</v>
      </c>
      <c r="C36" s="2"/>
      <c r="D36" s="2"/>
      <c r="E36" s="2"/>
      <c r="F36" s="2" t="s">
        <v>4</v>
      </c>
      <c r="G36" s="37">
        <f>G37+G44+G74+G78</f>
        <v>861576.89</v>
      </c>
      <c r="H36" s="39">
        <f>H37+H44+H74+H78</f>
        <v>969902.95000000007</v>
      </c>
      <c r="I36" s="39">
        <f>I37+I44+I74+I78</f>
        <v>1025440.83</v>
      </c>
      <c r="J36" s="38">
        <f t="shared" si="2"/>
        <v>119.01907327156836</v>
      </c>
      <c r="K36" s="38">
        <f t="shared" si="3"/>
        <v>105.72612754709117</v>
      </c>
    </row>
    <row r="37" spans="2:13" x14ac:dyDescent="0.25">
      <c r="B37" s="2"/>
      <c r="C37" s="7">
        <v>31</v>
      </c>
      <c r="D37" s="7"/>
      <c r="E37" s="7"/>
      <c r="F37" s="7" t="s">
        <v>5</v>
      </c>
      <c r="G37" s="33">
        <f>G38+G40+G42</f>
        <v>715531.72</v>
      </c>
      <c r="H37" s="33">
        <f>H38+H40+H42</f>
        <v>805779.06</v>
      </c>
      <c r="I37" s="38">
        <f>I38+I40+I42</f>
        <v>878195.11</v>
      </c>
      <c r="J37" s="38">
        <f t="shared" si="2"/>
        <v>122.73321859162303</v>
      </c>
      <c r="K37" s="38">
        <f t="shared" si="3"/>
        <v>108.98708511983422</v>
      </c>
    </row>
    <row r="38" spans="2:13" x14ac:dyDescent="0.25">
      <c r="B38" s="3"/>
      <c r="C38" s="3"/>
      <c r="D38" s="3">
        <v>311</v>
      </c>
      <c r="E38" s="3"/>
      <c r="F38" s="3" t="s">
        <v>25</v>
      </c>
      <c r="G38" s="33">
        <f>G39</f>
        <v>586630.69999999995</v>
      </c>
      <c r="H38" s="33">
        <f>H39</f>
        <v>658591.74</v>
      </c>
      <c r="I38" s="38">
        <f>I39</f>
        <v>727877.26</v>
      </c>
      <c r="J38" s="38">
        <f t="shared" si="2"/>
        <v>124.07759430251434</v>
      </c>
      <c r="K38" s="38">
        <f t="shared" si="3"/>
        <v>110.52025341222773</v>
      </c>
    </row>
    <row r="39" spans="2:13" x14ac:dyDescent="0.25">
      <c r="B39" s="3"/>
      <c r="C39" s="3"/>
      <c r="D39" s="3"/>
      <c r="E39" s="3">
        <v>3111</v>
      </c>
      <c r="F39" s="3" t="s">
        <v>26</v>
      </c>
      <c r="G39" s="33">
        <v>586630.69999999995</v>
      </c>
      <c r="H39" s="33">
        <v>658591.74</v>
      </c>
      <c r="I39" s="38">
        <v>727877.26</v>
      </c>
      <c r="J39" s="38">
        <f t="shared" si="2"/>
        <v>124.07759430251434</v>
      </c>
      <c r="K39" s="38">
        <f t="shared" si="3"/>
        <v>110.52025341222773</v>
      </c>
    </row>
    <row r="40" spans="2:13" x14ac:dyDescent="0.25">
      <c r="B40" s="3"/>
      <c r="C40" s="3"/>
      <c r="D40" s="3">
        <v>312</v>
      </c>
      <c r="E40" s="3"/>
      <c r="F40" s="3" t="s">
        <v>54</v>
      </c>
      <c r="G40" s="33">
        <f>G41</f>
        <v>32106.92</v>
      </c>
      <c r="H40" s="33">
        <f>H41</f>
        <v>40772.01</v>
      </c>
      <c r="I40" s="38">
        <f>I41</f>
        <v>30206.48</v>
      </c>
      <c r="J40" s="38">
        <f t="shared" si="2"/>
        <v>94.080902185572455</v>
      </c>
      <c r="K40" s="38">
        <f t="shared" si="3"/>
        <v>74.086315587580785</v>
      </c>
    </row>
    <row r="41" spans="2:13" x14ac:dyDescent="0.25">
      <c r="B41" s="3"/>
      <c r="C41" s="3"/>
      <c r="D41" s="3"/>
      <c r="E41" s="3">
        <v>3121</v>
      </c>
      <c r="F41" s="3" t="s">
        <v>54</v>
      </c>
      <c r="G41" s="33">
        <v>32106.92</v>
      </c>
      <c r="H41" s="33">
        <v>40772.01</v>
      </c>
      <c r="I41" s="38">
        <v>30206.48</v>
      </c>
      <c r="J41" s="38">
        <f t="shared" si="2"/>
        <v>94.080902185572455</v>
      </c>
      <c r="K41" s="38">
        <f t="shared" si="3"/>
        <v>74.086315587580785</v>
      </c>
    </row>
    <row r="42" spans="2:13" x14ac:dyDescent="0.25">
      <c r="B42" s="3"/>
      <c r="C42" s="3"/>
      <c r="D42" s="3">
        <v>313</v>
      </c>
      <c r="E42" s="3"/>
      <c r="F42" s="3" t="s">
        <v>94</v>
      </c>
      <c r="G42" s="38">
        <f>G43</f>
        <v>96794.1</v>
      </c>
      <c r="H42" s="38">
        <f>H43</f>
        <v>106415.31</v>
      </c>
      <c r="I42" s="38">
        <f>I43</f>
        <v>120111.37</v>
      </c>
      <c r="J42" s="38">
        <f t="shared" si="2"/>
        <v>124.0895571114355</v>
      </c>
      <c r="K42" s="38">
        <f t="shared" si="3"/>
        <v>112.87038490984051</v>
      </c>
    </row>
    <row r="43" spans="2:13" x14ac:dyDescent="0.25">
      <c r="B43" s="3"/>
      <c r="C43" s="3"/>
      <c r="D43" s="3"/>
      <c r="E43" s="3">
        <v>3132</v>
      </c>
      <c r="F43" s="3" t="s">
        <v>55</v>
      </c>
      <c r="G43" s="33">
        <v>96794.1</v>
      </c>
      <c r="H43" s="33">
        <v>106415.31</v>
      </c>
      <c r="I43" s="38">
        <v>120111.37</v>
      </c>
      <c r="J43" s="38">
        <f t="shared" si="2"/>
        <v>124.0895571114355</v>
      </c>
      <c r="K43" s="38">
        <f t="shared" si="3"/>
        <v>112.87038490984051</v>
      </c>
    </row>
    <row r="44" spans="2:13" x14ac:dyDescent="0.25">
      <c r="B44" s="3"/>
      <c r="C44" s="3">
        <v>32</v>
      </c>
      <c r="D44" s="4"/>
      <c r="E44" s="4"/>
      <c r="F44" s="3" t="s">
        <v>10</v>
      </c>
      <c r="G44" s="33">
        <f>G45+G50+G57+G67</f>
        <v>141144.41</v>
      </c>
      <c r="H44" s="33">
        <f>H45+H50+H57+H67</f>
        <v>158304.39000000001</v>
      </c>
      <c r="I44" s="38">
        <f>I45+I50+I57+I67</f>
        <v>141797.75</v>
      </c>
      <c r="J44" s="38">
        <f t="shared" si="2"/>
        <v>100.46288761984977</v>
      </c>
      <c r="K44" s="38">
        <f t="shared" si="3"/>
        <v>89.572847600751942</v>
      </c>
    </row>
    <row r="45" spans="2:13" x14ac:dyDescent="0.25">
      <c r="B45" s="3"/>
      <c r="C45" s="3"/>
      <c r="D45" s="3">
        <v>321</v>
      </c>
      <c r="E45" s="3"/>
      <c r="F45" s="3" t="s">
        <v>27</v>
      </c>
      <c r="G45" s="33">
        <f>SUM(G46:G49)</f>
        <v>35292.889999999992</v>
      </c>
      <c r="H45" s="38">
        <v>39560.519999999997</v>
      </c>
      <c r="I45" s="38">
        <f>I46+I47+I48+I49</f>
        <v>35418.99</v>
      </c>
      <c r="J45" s="38">
        <f t="shared" si="2"/>
        <v>100.3572957612709</v>
      </c>
      <c r="K45" s="38">
        <f t="shared" si="3"/>
        <v>89.531153786653974</v>
      </c>
    </row>
    <row r="46" spans="2:13" x14ac:dyDescent="0.25">
      <c r="B46" s="3"/>
      <c r="C46" s="12"/>
      <c r="D46" s="3"/>
      <c r="E46" s="3">
        <v>3211</v>
      </c>
      <c r="F46" s="18" t="s">
        <v>28</v>
      </c>
      <c r="G46" s="33">
        <v>1605.67</v>
      </c>
      <c r="H46" s="33">
        <v>1558.78</v>
      </c>
      <c r="I46" s="38">
        <v>1442.24</v>
      </c>
      <c r="J46" s="38">
        <f t="shared" si="2"/>
        <v>89.821694370574278</v>
      </c>
      <c r="K46" s="38">
        <f t="shared" si="3"/>
        <v>92.523640282785252</v>
      </c>
    </row>
    <row r="47" spans="2:13" ht="25.5" x14ac:dyDescent="0.25">
      <c r="B47" s="3"/>
      <c r="C47" s="12"/>
      <c r="D47" s="4"/>
      <c r="E47" s="3">
        <v>3212</v>
      </c>
      <c r="F47" s="18" t="s">
        <v>56</v>
      </c>
      <c r="G47" s="33">
        <v>32979.449999999997</v>
      </c>
      <c r="H47" s="33">
        <v>39560.519999999997</v>
      </c>
      <c r="I47" s="38">
        <v>33654.25</v>
      </c>
      <c r="J47" s="38">
        <f t="shared" si="2"/>
        <v>102.04612266123299</v>
      </c>
      <c r="K47" s="38">
        <f t="shared" si="3"/>
        <v>85.070292301516773</v>
      </c>
    </row>
    <row r="48" spans="2:13" x14ac:dyDescent="0.25">
      <c r="B48" s="3"/>
      <c r="C48" s="12"/>
      <c r="D48" s="4"/>
      <c r="E48" s="3">
        <v>3213</v>
      </c>
      <c r="F48" s="18" t="s">
        <v>105</v>
      </c>
      <c r="G48" s="33">
        <v>707.77</v>
      </c>
      <c r="H48" s="33">
        <v>232.5</v>
      </c>
      <c r="I48" s="38">
        <v>232.5</v>
      </c>
      <c r="J48" s="38">
        <f t="shared" si="2"/>
        <v>32.849654548794099</v>
      </c>
      <c r="K48" s="38">
        <f t="shared" si="3"/>
        <v>100</v>
      </c>
    </row>
    <row r="49" spans="2:11" x14ac:dyDescent="0.25">
      <c r="B49" s="3"/>
      <c r="C49" s="12"/>
      <c r="D49" s="4"/>
      <c r="E49" s="3">
        <v>3214</v>
      </c>
      <c r="F49" s="18" t="s">
        <v>57</v>
      </c>
      <c r="G49" s="33">
        <v>0</v>
      </c>
      <c r="H49" s="33">
        <v>0</v>
      </c>
      <c r="I49" s="38">
        <v>90</v>
      </c>
      <c r="J49" s="38">
        <v>0</v>
      </c>
      <c r="K49" s="38">
        <v>0</v>
      </c>
    </row>
    <row r="50" spans="2:11" x14ac:dyDescent="0.25">
      <c r="B50" s="3"/>
      <c r="C50" s="3"/>
      <c r="D50" s="3">
        <v>322</v>
      </c>
      <c r="E50" s="4"/>
      <c r="F50" s="3" t="s">
        <v>58</v>
      </c>
      <c r="G50" s="33">
        <f>SUM(G51:G56)</f>
        <v>67321.16</v>
      </c>
      <c r="H50" s="33">
        <f>H51+H52+H53+H54+H55+H56</f>
        <v>66372</v>
      </c>
      <c r="I50" s="38">
        <f>I51+I52+I53+I54+I55+I56</f>
        <v>60820.590000000004</v>
      </c>
      <c r="J50" s="38">
        <f t="shared" ref="J50:J59" si="4">I50/G50*100</f>
        <v>90.34394238007782</v>
      </c>
      <c r="K50" s="38">
        <f t="shared" ref="K50:K67" si="5">I50/H50*100</f>
        <v>91.635915747604415</v>
      </c>
    </row>
    <row r="51" spans="2:11" x14ac:dyDescent="0.25">
      <c r="B51" s="3"/>
      <c r="C51" s="3"/>
      <c r="D51" s="3"/>
      <c r="E51" s="3">
        <v>3221</v>
      </c>
      <c r="F51" s="3" t="s">
        <v>59</v>
      </c>
      <c r="G51" s="33">
        <v>3516.52</v>
      </c>
      <c r="H51" s="33">
        <v>8784.59</v>
      </c>
      <c r="I51" s="38">
        <v>5690.98</v>
      </c>
      <c r="J51" s="38">
        <f t="shared" si="4"/>
        <v>161.83556470601616</v>
      </c>
      <c r="K51" s="38">
        <f t="shared" si="5"/>
        <v>64.783672317091629</v>
      </c>
    </row>
    <row r="52" spans="2:11" x14ac:dyDescent="0.25">
      <c r="B52" s="3"/>
      <c r="C52" s="3"/>
      <c r="D52" s="3"/>
      <c r="E52" s="3">
        <v>3222</v>
      </c>
      <c r="F52" s="3" t="s">
        <v>60</v>
      </c>
      <c r="G52" s="33">
        <v>37941.72</v>
      </c>
      <c r="H52" s="33">
        <v>38377.93</v>
      </c>
      <c r="I52" s="38">
        <v>37056.080000000002</v>
      </c>
      <c r="J52" s="38">
        <f t="shared" si="4"/>
        <v>97.66578847769685</v>
      </c>
      <c r="K52" s="38">
        <f t="shared" si="5"/>
        <v>96.555702717681754</v>
      </c>
    </row>
    <row r="53" spans="2:11" x14ac:dyDescent="0.25">
      <c r="B53" s="3"/>
      <c r="C53" s="3"/>
      <c r="D53" s="3"/>
      <c r="E53" s="3">
        <v>3223</v>
      </c>
      <c r="F53" s="3" t="s">
        <v>61</v>
      </c>
      <c r="G53" s="33">
        <v>24073.48</v>
      </c>
      <c r="H53" s="33">
        <v>14655.89</v>
      </c>
      <c r="I53" s="38">
        <v>14763.67</v>
      </c>
      <c r="J53" s="38">
        <f t="shared" si="4"/>
        <v>61.327527220825573</v>
      </c>
      <c r="K53" s="38">
        <f t="shared" si="5"/>
        <v>100.73540399115987</v>
      </c>
    </row>
    <row r="54" spans="2:11" ht="25.5" x14ac:dyDescent="0.25">
      <c r="B54" s="3"/>
      <c r="C54" s="3"/>
      <c r="D54" s="3"/>
      <c r="E54" s="3">
        <v>3224</v>
      </c>
      <c r="F54" s="18" t="s">
        <v>62</v>
      </c>
      <c r="G54" s="33">
        <v>1408.05</v>
      </c>
      <c r="H54" s="33">
        <v>2901.53</v>
      </c>
      <c r="I54" s="38">
        <v>2113.8000000000002</v>
      </c>
      <c r="J54" s="38">
        <f t="shared" si="4"/>
        <v>150.12250985405348</v>
      </c>
      <c r="K54" s="38">
        <f t="shared" si="5"/>
        <v>72.851219873652866</v>
      </c>
    </row>
    <row r="55" spans="2:11" x14ac:dyDescent="0.25">
      <c r="B55" s="3"/>
      <c r="C55" s="3"/>
      <c r="D55" s="3"/>
      <c r="E55" s="3">
        <v>3225</v>
      </c>
      <c r="F55" s="3" t="s">
        <v>63</v>
      </c>
      <c r="G55" s="33">
        <v>88.24</v>
      </c>
      <c r="H55" s="33">
        <v>1362.58</v>
      </c>
      <c r="I55" s="38">
        <v>906.58</v>
      </c>
      <c r="J55" s="38">
        <f t="shared" si="4"/>
        <v>1027.4025385312784</v>
      </c>
      <c r="K55" s="38">
        <f t="shared" si="5"/>
        <v>66.534075063482518</v>
      </c>
    </row>
    <row r="56" spans="2:11" x14ac:dyDescent="0.25">
      <c r="B56" s="3"/>
      <c r="C56" s="3"/>
      <c r="D56" s="3"/>
      <c r="E56" s="3">
        <v>3227</v>
      </c>
      <c r="F56" s="3" t="s">
        <v>64</v>
      </c>
      <c r="G56" s="33">
        <v>293.14999999999998</v>
      </c>
      <c r="H56" s="33">
        <v>289.48</v>
      </c>
      <c r="I56" s="38">
        <v>289.48</v>
      </c>
      <c r="J56" s="38">
        <f t="shared" si="4"/>
        <v>98.748081187105598</v>
      </c>
      <c r="K56" s="38">
        <f t="shared" si="5"/>
        <v>100</v>
      </c>
    </row>
    <row r="57" spans="2:11" x14ac:dyDescent="0.25">
      <c r="B57" s="3"/>
      <c r="C57" s="3"/>
      <c r="D57" s="3">
        <v>323</v>
      </c>
      <c r="E57" s="3"/>
      <c r="F57" s="3" t="s">
        <v>65</v>
      </c>
      <c r="G57" s="33">
        <f>SUM(G58:G66)</f>
        <v>33814.969999999994</v>
      </c>
      <c r="H57" s="33">
        <f>H58+H59+H60+H61+H62+H63+H64+H65+H66</f>
        <v>45328.700000000004</v>
      </c>
      <c r="I57" s="38">
        <f>I58+I59+I60+I61+I62+I63+I64+I65+I66</f>
        <v>42721.83</v>
      </c>
      <c r="J57" s="38">
        <f t="shared" si="4"/>
        <v>126.33999083837723</v>
      </c>
      <c r="K57" s="38">
        <f t="shared" si="5"/>
        <v>94.248963680846785</v>
      </c>
    </row>
    <row r="58" spans="2:11" x14ac:dyDescent="0.25">
      <c r="B58" s="3"/>
      <c r="C58" s="3"/>
      <c r="D58" s="3"/>
      <c r="E58" s="3">
        <v>3231</v>
      </c>
      <c r="F58" s="3" t="s">
        <v>66</v>
      </c>
      <c r="G58" s="33">
        <v>393.72</v>
      </c>
      <c r="H58" s="33">
        <v>1243.82</v>
      </c>
      <c r="I58" s="38">
        <v>438.47</v>
      </c>
      <c r="J58" s="38">
        <f t="shared" si="4"/>
        <v>111.36594534186732</v>
      </c>
      <c r="K58" s="38">
        <f t="shared" si="5"/>
        <v>35.25188532102716</v>
      </c>
    </row>
    <row r="59" spans="2:11" x14ac:dyDescent="0.25">
      <c r="B59" s="3"/>
      <c r="C59" s="3"/>
      <c r="D59" s="3"/>
      <c r="E59" s="3">
        <v>3232</v>
      </c>
      <c r="F59" s="3" t="s">
        <v>67</v>
      </c>
      <c r="G59" s="33">
        <v>1707.32</v>
      </c>
      <c r="H59" s="33">
        <v>3007.12</v>
      </c>
      <c r="I59" s="38">
        <v>2523.77</v>
      </c>
      <c r="J59" s="38">
        <f t="shared" si="4"/>
        <v>147.82056087903851</v>
      </c>
      <c r="K59" s="38">
        <f t="shared" si="5"/>
        <v>83.926481151400679</v>
      </c>
    </row>
    <row r="60" spans="2:11" x14ac:dyDescent="0.25">
      <c r="B60" s="3"/>
      <c r="C60" s="3"/>
      <c r="D60" s="3"/>
      <c r="E60" s="3">
        <v>3233</v>
      </c>
      <c r="F60" s="3" t="s">
        <v>194</v>
      </c>
      <c r="G60" s="33">
        <v>0</v>
      </c>
      <c r="H60" s="33">
        <v>0</v>
      </c>
      <c r="I60" s="38">
        <v>0</v>
      </c>
      <c r="J60" s="38">
        <v>0</v>
      </c>
      <c r="K60" s="38">
        <v>0</v>
      </c>
    </row>
    <row r="61" spans="2:11" x14ac:dyDescent="0.25">
      <c r="B61" s="3"/>
      <c r="C61" s="3"/>
      <c r="D61" s="3"/>
      <c r="E61" s="3">
        <v>3234</v>
      </c>
      <c r="F61" s="3" t="s">
        <v>68</v>
      </c>
      <c r="G61" s="33">
        <v>2863.29</v>
      </c>
      <c r="H61" s="33">
        <v>3082.63</v>
      </c>
      <c r="I61" s="38">
        <v>3219.15</v>
      </c>
      <c r="J61" s="38">
        <f>I61/G61*100</f>
        <v>112.42836038263677</v>
      </c>
      <c r="K61" s="38">
        <f t="shared" si="5"/>
        <v>104.42868589483656</v>
      </c>
    </row>
    <row r="62" spans="2:11" x14ac:dyDescent="0.25">
      <c r="B62" s="3"/>
      <c r="C62" s="3"/>
      <c r="D62" s="3"/>
      <c r="E62" s="3">
        <v>3235</v>
      </c>
      <c r="F62" s="3" t="s">
        <v>69</v>
      </c>
      <c r="G62" s="33">
        <v>24056.05</v>
      </c>
      <c r="H62" s="33">
        <v>26777.200000000001</v>
      </c>
      <c r="I62" s="38">
        <v>26113.200000000001</v>
      </c>
      <c r="J62" s="38">
        <f>I62/G62*100</f>
        <v>108.55148704795677</v>
      </c>
      <c r="K62" s="38">
        <f t="shared" si="5"/>
        <v>97.520278445841996</v>
      </c>
    </row>
    <row r="63" spans="2:11" x14ac:dyDescent="0.25">
      <c r="B63" s="3"/>
      <c r="C63" s="3"/>
      <c r="D63" s="3"/>
      <c r="E63" s="3">
        <v>3236</v>
      </c>
      <c r="F63" s="3" t="s">
        <v>70</v>
      </c>
      <c r="G63" s="33">
        <v>999.42</v>
      </c>
      <c r="H63" s="33">
        <v>2608.6999999999998</v>
      </c>
      <c r="I63" s="38">
        <v>2564.9</v>
      </c>
      <c r="J63" s="38">
        <v>0</v>
      </c>
      <c r="K63" s="38">
        <f t="shared" si="5"/>
        <v>98.321002798328678</v>
      </c>
    </row>
    <row r="64" spans="2:11" x14ac:dyDescent="0.25">
      <c r="B64" s="3"/>
      <c r="C64" s="3"/>
      <c r="D64" s="3"/>
      <c r="E64" s="3">
        <v>3237</v>
      </c>
      <c r="F64" s="3" t="s">
        <v>71</v>
      </c>
      <c r="G64" s="33">
        <v>1967.16</v>
      </c>
      <c r="H64" s="33">
        <v>6558.86</v>
      </c>
      <c r="I64" s="38">
        <v>5904.9</v>
      </c>
      <c r="J64" s="38">
        <f>I64/G64*100</f>
        <v>300.17385469407668</v>
      </c>
      <c r="K64" s="38">
        <f t="shared" si="5"/>
        <v>90.029364859137104</v>
      </c>
    </row>
    <row r="65" spans="2:11" x14ac:dyDescent="0.25">
      <c r="B65" s="3"/>
      <c r="C65" s="3"/>
      <c r="D65" s="3"/>
      <c r="E65" s="3">
        <v>3238</v>
      </c>
      <c r="F65" s="3" t="s">
        <v>72</v>
      </c>
      <c r="G65" s="33">
        <v>1747.44</v>
      </c>
      <c r="H65" s="33">
        <v>1915.37</v>
      </c>
      <c r="I65" s="38">
        <v>1822.44</v>
      </c>
      <c r="J65" s="38">
        <f>I65/G65*100</f>
        <v>104.29199285812389</v>
      </c>
      <c r="K65" s="38">
        <f t="shared" si="5"/>
        <v>95.148195909928631</v>
      </c>
    </row>
    <row r="66" spans="2:11" x14ac:dyDescent="0.25">
      <c r="B66" s="3"/>
      <c r="C66" s="3"/>
      <c r="D66" s="3"/>
      <c r="E66" s="3">
        <v>3239</v>
      </c>
      <c r="F66" s="3" t="s">
        <v>73</v>
      </c>
      <c r="G66" s="33">
        <v>80.569999999999993</v>
      </c>
      <c r="H66" s="33">
        <v>135</v>
      </c>
      <c r="I66" s="38">
        <v>135</v>
      </c>
      <c r="J66" s="38">
        <v>0</v>
      </c>
      <c r="K66" s="38">
        <f t="shared" si="5"/>
        <v>100</v>
      </c>
    </row>
    <row r="67" spans="2:11" x14ac:dyDescent="0.25">
      <c r="B67" s="3"/>
      <c r="C67" s="3"/>
      <c r="D67" s="3">
        <v>329</v>
      </c>
      <c r="E67" s="3"/>
      <c r="F67" s="3" t="s">
        <v>74</v>
      </c>
      <c r="G67" s="33">
        <f>G68+G69+G70+G71+G72+G73</f>
        <v>4715.3900000000003</v>
      </c>
      <c r="H67" s="33">
        <f>H68+H69+H70+H71+H72+H73</f>
        <v>7043.17</v>
      </c>
      <c r="I67" s="38">
        <f>I68+I69+I70+I71+I72+I73</f>
        <v>2836.34</v>
      </c>
      <c r="J67" s="38">
        <f>I67/G67*100</f>
        <v>60.15069803346065</v>
      </c>
      <c r="K67" s="38">
        <f t="shared" si="5"/>
        <v>40.270787159759031</v>
      </c>
    </row>
    <row r="68" spans="2:11" x14ac:dyDescent="0.25">
      <c r="B68" s="3"/>
      <c r="C68" s="3"/>
      <c r="D68" s="3"/>
      <c r="E68" s="3">
        <v>3291</v>
      </c>
      <c r="F68" s="3" t="s">
        <v>195</v>
      </c>
      <c r="G68" s="33">
        <v>899.69</v>
      </c>
      <c r="H68" s="33">
        <v>0</v>
      </c>
      <c r="I68" s="38">
        <v>0</v>
      </c>
      <c r="J68" s="38">
        <f>I68/G68*100</f>
        <v>0</v>
      </c>
      <c r="K68" s="38">
        <v>0</v>
      </c>
    </row>
    <row r="69" spans="2:11" x14ac:dyDescent="0.25">
      <c r="B69" s="3"/>
      <c r="C69" s="3"/>
      <c r="D69" s="3"/>
      <c r="E69" s="3">
        <v>3292</v>
      </c>
      <c r="F69" s="3" t="s">
        <v>75</v>
      </c>
      <c r="G69" s="33">
        <v>55.9</v>
      </c>
      <c r="H69" s="33">
        <v>112.6</v>
      </c>
      <c r="I69" s="38">
        <v>112.6</v>
      </c>
      <c r="J69" s="38">
        <v>0</v>
      </c>
      <c r="K69" s="38">
        <f>I69/H69*100</f>
        <v>100</v>
      </c>
    </row>
    <row r="70" spans="2:11" x14ac:dyDescent="0.25">
      <c r="B70" s="3"/>
      <c r="C70" s="3"/>
      <c r="D70" s="3"/>
      <c r="E70" s="3">
        <v>3294</v>
      </c>
      <c r="F70" s="3" t="s">
        <v>76</v>
      </c>
      <c r="G70" s="33">
        <v>163.09</v>
      </c>
      <c r="H70" s="33">
        <v>163.09</v>
      </c>
      <c r="I70" s="38">
        <v>163.09</v>
      </c>
      <c r="J70" s="38">
        <f>I70/G70*100</f>
        <v>100</v>
      </c>
      <c r="K70" s="38">
        <f>I70/H70*100</f>
        <v>100</v>
      </c>
    </row>
    <row r="71" spans="2:11" x14ac:dyDescent="0.25">
      <c r="B71" s="3"/>
      <c r="C71" s="3"/>
      <c r="D71" s="3"/>
      <c r="E71" s="3">
        <v>3295</v>
      </c>
      <c r="F71" s="3" t="s">
        <v>89</v>
      </c>
      <c r="G71" s="33">
        <v>1664.43</v>
      </c>
      <c r="H71" s="33">
        <v>2000</v>
      </c>
      <c r="I71" s="38">
        <v>1988</v>
      </c>
      <c r="J71" s="38">
        <f>I71/G71*100</f>
        <v>119.4402888676604</v>
      </c>
      <c r="K71" s="38">
        <f>I71/H71*100</f>
        <v>99.4</v>
      </c>
    </row>
    <row r="72" spans="2:11" x14ac:dyDescent="0.25">
      <c r="B72" s="3"/>
      <c r="C72" s="3"/>
      <c r="D72" s="3"/>
      <c r="E72" s="3">
        <v>3296</v>
      </c>
      <c r="F72" s="3" t="s">
        <v>77</v>
      </c>
      <c r="G72" s="33">
        <v>0</v>
      </c>
      <c r="H72" s="33">
        <v>0</v>
      </c>
      <c r="I72" s="38">
        <v>0</v>
      </c>
      <c r="J72" s="38">
        <v>0</v>
      </c>
      <c r="K72" s="38">
        <v>0</v>
      </c>
    </row>
    <row r="73" spans="2:11" x14ac:dyDescent="0.25">
      <c r="B73" s="3"/>
      <c r="C73" s="3"/>
      <c r="D73" s="3"/>
      <c r="E73" s="3">
        <v>3299</v>
      </c>
      <c r="F73" s="3" t="s">
        <v>74</v>
      </c>
      <c r="G73" s="33">
        <v>1932.28</v>
      </c>
      <c r="H73" s="33">
        <v>4767.4799999999996</v>
      </c>
      <c r="I73" s="38">
        <v>572.65</v>
      </c>
      <c r="J73" s="38">
        <f>I73/G73*100</f>
        <v>29.635974082431115</v>
      </c>
      <c r="K73" s="38">
        <f>I73/H73*100</f>
        <v>12.011586834134595</v>
      </c>
    </row>
    <row r="74" spans="2:11" x14ac:dyDescent="0.25">
      <c r="B74" s="3"/>
      <c r="C74" s="3">
        <v>37</v>
      </c>
      <c r="D74" s="3"/>
      <c r="E74" s="3"/>
      <c r="F74" s="3" t="s">
        <v>196</v>
      </c>
      <c r="G74" s="33">
        <f>G75</f>
        <v>4577.46</v>
      </c>
      <c r="H74" s="33">
        <f>H75</f>
        <v>5500</v>
      </c>
      <c r="I74" s="38">
        <f>I75</f>
        <v>5137.1499999999996</v>
      </c>
      <c r="J74" s="38">
        <v>0</v>
      </c>
      <c r="K74" s="38">
        <f>I74/H74*100</f>
        <v>93.402727272727276</v>
      </c>
    </row>
    <row r="75" spans="2:11" x14ac:dyDescent="0.25">
      <c r="B75" s="3"/>
      <c r="C75" s="3"/>
      <c r="D75" s="3">
        <v>372</v>
      </c>
      <c r="E75" s="3"/>
      <c r="F75" s="3" t="s">
        <v>197</v>
      </c>
      <c r="G75" s="33">
        <f>G76+G77</f>
        <v>4577.46</v>
      </c>
      <c r="H75" s="38">
        <f>H76+H77</f>
        <v>5500</v>
      </c>
      <c r="I75" s="38">
        <f>I76+I77</f>
        <v>5137.1499999999996</v>
      </c>
      <c r="J75" s="38">
        <v>0</v>
      </c>
      <c r="K75" s="38">
        <f>I75/H75*100</f>
        <v>93.402727272727276</v>
      </c>
    </row>
    <row r="76" spans="2:11" x14ac:dyDescent="0.25">
      <c r="B76" s="3"/>
      <c r="C76" s="3"/>
      <c r="D76" s="3"/>
      <c r="E76" s="3">
        <v>3722</v>
      </c>
      <c r="F76" s="3" t="s">
        <v>198</v>
      </c>
      <c r="G76" s="33">
        <v>4577.46</v>
      </c>
      <c r="H76" s="33">
        <v>5500</v>
      </c>
      <c r="I76" s="38">
        <v>5137.1499999999996</v>
      </c>
      <c r="J76" s="38">
        <v>0</v>
      </c>
      <c r="K76" s="38">
        <f>I76/H76*100</f>
        <v>93.402727272727276</v>
      </c>
    </row>
    <row r="77" spans="2:11" x14ac:dyDescent="0.25">
      <c r="B77" s="3"/>
      <c r="C77" s="3"/>
      <c r="D77" s="3"/>
      <c r="E77" s="3">
        <v>3723</v>
      </c>
      <c r="F77" s="3" t="s">
        <v>199</v>
      </c>
      <c r="G77" s="33">
        <v>0</v>
      </c>
      <c r="H77" s="33">
        <v>0</v>
      </c>
      <c r="I77" s="38">
        <v>0</v>
      </c>
      <c r="J77" s="38">
        <v>0</v>
      </c>
      <c r="K77" s="38">
        <v>0</v>
      </c>
    </row>
    <row r="78" spans="2:11" x14ac:dyDescent="0.25">
      <c r="B78" s="3"/>
      <c r="C78" s="3">
        <v>38</v>
      </c>
      <c r="D78" s="3"/>
      <c r="E78" s="3"/>
      <c r="F78" s="3" t="s">
        <v>90</v>
      </c>
      <c r="G78" s="33">
        <f t="shared" ref="G78:I79" si="6">G79</f>
        <v>323.3</v>
      </c>
      <c r="H78" s="33">
        <f t="shared" si="6"/>
        <v>319.5</v>
      </c>
      <c r="I78" s="38">
        <f t="shared" si="6"/>
        <v>310.82</v>
      </c>
      <c r="J78" s="38">
        <v>0</v>
      </c>
      <c r="K78" s="38">
        <f t="shared" ref="K78:K84" si="7">I78/H78*100</f>
        <v>97.283255086071989</v>
      </c>
    </row>
    <row r="79" spans="2:11" x14ac:dyDescent="0.25">
      <c r="B79" s="3"/>
      <c r="C79" s="3"/>
      <c r="D79" s="3">
        <v>381</v>
      </c>
      <c r="E79" s="3"/>
      <c r="F79" s="3" t="s">
        <v>48</v>
      </c>
      <c r="G79" s="38">
        <f t="shared" si="6"/>
        <v>323.3</v>
      </c>
      <c r="H79" s="38">
        <f t="shared" si="6"/>
        <v>319.5</v>
      </c>
      <c r="I79" s="38">
        <f t="shared" si="6"/>
        <v>310.82</v>
      </c>
      <c r="J79" s="38">
        <f t="shared" ref="J79:J84" si="8">I79/G79*100</f>
        <v>96.139808227652338</v>
      </c>
      <c r="K79" s="38">
        <f t="shared" si="7"/>
        <v>97.283255086071989</v>
      </c>
    </row>
    <row r="80" spans="2:11" x14ac:dyDescent="0.25">
      <c r="B80" s="3"/>
      <c r="C80" s="3"/>
      <c r="D80" s="3"/>
      <c r="E80" s="3">
        <v>3812</v>
      </c>
      <c r="F80" s="3" t="s">
        <v>91</v>
      </c>
      <c r="G80" s="33">
        <v>323.3</v>
      </c>
      <c r="H80" s="33">
        <v>319.5</v>
      </c>
      <c r="I80" s="38">
        <v>310.82</v>
      </c>
      <c r="J80" s="38">
        <f t="shared" si="8"/>
        <v>96.139808227652338</v>
      </c>
      <c r="K80" s="38">
        <f t="shared" si="7"/>
        <v>97.283255086071989</v>
      </c>
    </row>
    <row r="81" spans="2:11" x14ac:dyDescent="0.25">
      <c r="B81" s="5">
        <v>4</v>
      </c>
      <c r="C81" s="6"/>
      <c r="D81" s="6"/>
      <c r="E81" s="6"/>
      <c r="F81" s="10" t="s">
        <v>6</v>
      </c>
      <c r="G81" s="39">
        <f>G82+G93</f>
        <v>12809.859999999999</v>
      </c>
      <c r="H81" s="39">
        <f>H82+H93</f>
        <v>56696.85</v>
      </c>
      <c r="I81" s="39">
        <f>I82+I93</f>
        <v>47856.94</v>
      </c>
      <c r="J81" s="38">
        <f t="shared" si="8"/>
        <v>373.5945591911231</v>
      </c>
      <c r="K81" s="38">
        <f t="shared" si="7"/>
        <v>84.408463609530344</v>
      </c>
    </row>
    <row r="82" spans="2:11" ht="23.25" customHeight="1" x14ac:dyDescent="0.25">
      <c r="B82" s="7"/>
      <c r="C82" s="7">
        <v>42</v>
      </c>
      <c r="D82" s="7"/>
      <c r="E82" s="7"/>
      <c r="F82" s="11" t="s">
        <v>78</v>
      </c>
      <c r="G82" s="33">
        <f>G83+G89+G91</f>
        <v>12809.859999999999</v>
      </c>
      <c r="H82" s="38">
        <f>H83+H89+H91</f>
        <v>23603.35</v>
      </c>
      <c r="I82" s="38">
        <f>I83+I89+I91</f>
        <v>14763.439999999999</v>
      </c>
      <c r="J82" s="38">
        <f t="shared" si="8"/>
        <v>115.25059602524929</v>
      </c>
      <c r="K82" s="38">
        <f t="shared" si="7"/>
        <v>62.548070506940746</v>
      </c>
    </row>
    <row r="83" spans="2:11" x14ac:dyDescent="0.25">
      <c r="B83" s="7"/>
      <c r="C83" s="7"/>
      <c r="D83" s="3">
        <v>422</v>
      </c>
      <c r="E83" s="3"/>
      <c r="F83" s="3" t="s">
        <v>79</v>
      </c>
      <c r="G83" s="33">
        <f>G84+G85+G86+G87+G88</f>
        <v>1493.8899999999999</v>
      </c>
      <c r="H83" s="38">
        <f>H84+H85+H86+H87+H88</f>
        <v>5803.35</v>
      </c>
      <c r="I83" s="38">
        <f>I84+I85+I86+I87+I88</f>
        <v>1792.48</v>
      </c>
      <c r="J83" s="38">
        <f t="shared" si="8"/>
        <v>119.98741540541809</v>
      </c>
      <c r="K83" s="38">
        <f t="shared" si="7"/>
        <v>30.886987688145638</v>
      </c>
    </row>
    <row r="84" spans="2:11" x14ac:dyDescent="0.25">
      <c r="B84" s="7"/>
      <c r="C84" s="7"/>
      <c r="D84" s="3"/>
      <c r="E84" s="3">
        <v>4221</v>
      </c>
      <c r="F84" s="3" t="s">
        <v>80</v>
      </c>
      <c r="G84" s="33">
        <v>810.89</v>
      </c>
      <c r="H84" s="33">
        <v>5803.35</v>
      </c>
      <c r="I84" s="38">
        <v>1792.48</v>
      </c>
      <c r="J84" s="38">
        <f t="shared" si="8"/>
        <v>221.05094402446696</v>
      </c>
      <c r="K84" s="38">
        <f t="shared" si="7"/>
        <v>30.886987688145638</v>
      </c>
    </row>
    <row r="85" spans="2:11" x14ac:dyDescent="0.25">
      <c r="B85" s="7"/>
      <c r="C85" s="7"/>
      <c r="D85" s="3"/>
      <c r="E85" s="3">
        <v>4222</v>
      </c>
      <c r="F85" s="3" t="s">
        <v>81</v>
      </c>
      <c r="G85" s="33">
        <v>0</v>
      </c>
      <c r="H85" s="33">
        <v>0</v>
      </c>
      <c r="I85" s="38">
        <v>0</v>
      </c>
      <c r="J85" s="38">
        <v>0</v>
      </c>
      <c r="K85" s="38">
        <v>0</v>
      </c>
    </row>
    <row r="86" spans="2:11" x14ac:dyDescent="0.25">
      <c r="B86" s="7"/>
      <c r="C86" s="7"/>
      <c r="D86" s="3"/>
      <c r="E86" s="3">
        <v>4223</v>
      </c>
      <c r="F86" s="3" t="s">
        <v>82</v>
      </c>
      <c r="G86" s="33">
        <v>683</v>
      </c>
      <c r="H86" s="33">
        <v>0</v>
      </c>
      <c r="I86" s="38">
        <v>0</v>
      </c>
      <c r="J86" s="38">
        <v>0</v>
      </c>
      <c r="K86" s="38">
        <v>0</v>
      </c>
    </row>
    <row r="87" spans="2:11" x14ac:dyDescent="0.25">
      <c r="B87" s="7"/>
      <c r="C87" s="7"/>
      <c r="D87" s="3"/>
      <c r="E87" s="3">
        <v>4226</v>
      </c>
      <c r="F87" s="3" t="s">
        <v>83</v>
      </c>
      <c r="G87" s="33">
        <v>0</v>
      </c>
      <c r="H87" s="33">
        <v>0</v>
      </c>
      <c r="I87" s="38">
        <v>0</v>
      </c>
      <c r="J87" s="38">
        <v>0</v>
      </c>
      <c r="K87" s="38">
        <v>0</v>
      </c>
    </row>
    <row r="88" spans="2:11" x14ac:dyDescent="0.25">
      <c r="B88" s="7"/>
      <c r="C88" s="7"/>
      <c r="D88" s="3"/>
      <c r="E88" s="3">
        <v>4227</v>
      </c>
      <c r="F88" s="3" t="s">
        <v>84</v>
      </c>
      <c r="G88" s="33">
        <v>0</v>
      </c>
      <c r="H88" s="33">
        <v>0</v>
      </c>
      <c r="I88" s="38">
        <v>0</v>
      </c>
      <c r="J88" s="38">
        <v>0</v>
      </c>
      <c r="K88" s="38">
        <v>0</v>
      </c>
    </row>
    <row r="89" spans="2:11" ht="25.5" x14ac:dyDescent="0.25">
      <c r="B89" s="7"/>
      <c r="C89" s="7"/>
      <c r="D89" s="3">
        <v>424</v>
      </c>
      <c r="E89" s="3"/>
      <c r="F89" s="18" t="s">
        <v>85</v>
      </c>
      <c r="G89" s="33">
        <f>G90</f>
        <v>10690.97</v>
      </c>
      <c r="H89" s="33">
        <f>H90</f>
        <v>16800</v>
      </c>
      <c r="I89" s="38">
        <f>I90</f>
        <v>11970.96</v>
      </c>
      <c r="J89" s="38">
        <v>0</v>
      </c>
      <c r="K89" s="38">
        <v>0</v>
      </c>
    </row>
    <row r="90" spans="2:11" x14ac:dyDescent="0.25">
      <c r="B90" s="7"/>
      <c r="C90" s="7"/>
      <c r="D90" s="3"/>
      <c r="E90" s="3">
        <v>4241</v>
      </c>
      <c r="F90" s="3" t="s">
        <v>86</v>
      </c>
      <c r="G90" s="33">
        <v>10690.97</v>
      </c>
      <c r="H90" s="33">
        <v>16800</v>
      </c>
      <c r="I90" s="38">
        <v>11970.96</v>
      </c>
      <c r="J90" s="38">
        <v>0</v>
      </c>
      <c r="K90" s="38">
        <v>0</v>
      </c>
    </row>
    <row r="91" spans="2:11" x14ac:dyDescent="0.25">
      <c r="B91" s="20"/>
      <c r="C91" s="20"/>
      <c r="D91" s="40">
        <v>426</v>
      </c>
      <c r="E91" s="20"/>
      <c r="F91" s="40" t="s">
        <v>92</v>
      </c>
      <c r="G91" s="41">
        <f>G92</f>
        <v>625</v>
      </c>
      <c r="H91" s="41">
        <f>H92</f>
        <v>1000</v>
      </c>
      <c r="I91" s="41">
        <f>I92</f>
        <v>1000</v>
      </c>
      <c r="J91" s="38">
        <v>0</v>
      </c>
      <c r="K91" s="38">
        <v>0</v>
      </c>
    </row>
    <row r="92" spans="2:11" x14ac:dyDescent="0.25">
      <c r="B92" s="20"/>
      <c r="C92" s="20"/>
      <c r="D92" s="20"/>
      <c r="E92" s="40">
        <v>4264</v>
      </c>
      <c r="F92" s="40" t="s">
        <v>93</v>
      </c>
      <c r="G92" s="41">
        <v>625</v>
      </c>
      <c r="H92" s="41">
        <v>1000</v>
      </c>
      <c r="I92" s="41">
        <v>1000</v>
      </c>
      <c r="J92" s="38">
        <v>0</v>
      </c>
      <c r="K92" s="38">
        <v>0</v>
      </c>
    </row>
    <row r="93" spans="2:11" s="44" customFormat="1" ht="15" customHeight="1" x14ac:dyDescent="0.25">
      <c r="B93" s="7"/>
      <c r="C93" s="7">
        <v>45</v>
      </c>
      <c r="D93" s="7"/>
      <c r="E93" s="7"/>
      <c r="F93" s="11" t="s">
        <v>106</v>
      </c>
      <c r="G93" s="33">
        <v>0</v>
      </c>
      <c r="H93" s="38">
        <f>H94</f>
        <v>33093.5</v>
      </c>
      <c r="I93" s="38">
        <f>I94</f>
        <v>33093.5</v>
      </c>
      <c r="J93" s="38">
        <v>0</v>
      </c>
      <c r="K93" s="38">
        <v>0</v>
      </c>
    </row>
    <row r="94" spans="2:11" s="44" customFormat="1" x14ac:dyDescent="0.25">
      <c r="B94" s="7"/>
      <c r="C94" s="7"/>
      <c r="D94" s="3">
        <v>451</v>
      </c>
      <c r="E94" s="3"/>
      <c r="F94" s="3" t="s">
        <v>107</v>
      </c>
      <c r="G94" s="33">
        <f>G95</f>
        <v>0</v>
      </c>
      <c r="H94" s="33">
        <f>H95</f>
        <v>33093.5</v>
      </c>
      <c r="I94" s="38">
        <v>33093.5</v>
      </c>
      <c r="J94" s="38">
        <v>0</v>
      </c>
      <c r="K94" s="38">
        <v>0</v>
      </c>
    </row>
    <row r="95" spans="2:11" s="44" customFormat="1" ht="15" customHeight="1" x14ac:dyDescent="0.25">
      <c r="B95" s="7"/>
      <c r="C95" s="7"/>
      <c r="D95" s="3"/>
      <c r="E95" s="3">
        <v>4511</v>
      </c>
      <c r="F95" s="3" t="s">
        <v>107</v>
      </c>
      <c r="G95" s="33">
        <v>0</v>
      </c>
      <c r="H95" s="33">
        <v>33093.5</v>
      </c>
      <c r="I95" s="38">
        <v>33093.5</v>
      </c>
      <c r="J95" s="38">
        <v>0</v>
      </c>
      <c r="K95" s="38">
        <v>0</v>
      </c>
    </row>
    <row r="96" spans="2:11" s="44" customFormat="1" x14ac:dyDescent="0.25"/>
    <row r="97" s="44" customFormat="1" x14ac:dyDescent="0.25"/>
    <row r="98" s="44" customFormat="1" x14ac:dyDescent="0.25"/>
    <row r="99" s="44" customFormat="1" x14ac:dyDescent="0.25"/>
    <row r="100" s="44" customFormat="1" x14ac:dyDescent="0.25"/>
    <row r="101" s="44" customFormat="1" x14ac:dyDescent="0.25"/>
    <row r="102" s="44" customFormat="1" x14ac:dyDescent="0.25"/>
    <row r="103" s="44" customFormat="1" x14ac:dyDescent="0.25"/>
    <row r="104" s="44" customFormat="1" x14ac:dyDescent="0.25"/>
    <row r="105" s="44" customFormat="1" x14ac:dyDescent="0.25"/>
    <row r="106" s="44" customFormat="1" x14ac:dyDescent="0.25"/>
    <row r="107" s="44" customFormat="1" x14ac:dyDescent="0.25"/>
    <row r="108" s="44" customFormat="1" x14ac:dyDescent="0.25"/>
    <row r="109" s="44" customFormat="1" x14ac:dyDescent="0.25"/>
    <row r="110" s="44" customFormat="1" x14ac:dyDescent="0.25"/>
    <row r="111" s="44" customFormat="1" x14ac:dyDescent="0.25"/>
  </sheetData>
  <mergeCells count="10">
    <mergeCell ref="B1:K1"/>
    <mergeCell ref="B2:K2"/>
    <mergeCell ref="B4:K4"/>
    <mergeCell ref="B6:K6"/>
    <mergeCell ref="B34:F34"/>
    <mergeCell ref="B9:F9"/>
    <mergeCell ref="B33:F33"/>
    <mergeCell ref="B8:F8"/>
    <mergeCell ref="B7:K7"/>
    <mergeCell ref="B32:K32"/>
  </mergeCells>
  <pageMargins left="3.937007874015748E-2" right="3.937007874015748E-2" top="0.55118110236220474" bottom="0.55118110236220474" header="0.31496062992125984" footer="0.31496062992125984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8"/>
  <sheetViews>
    <sheetView tabSelected="1" workbookViewId="0">
      <pane ySplit="5" topLeftCell="A39" activePane="bottomLeft" state="frozen"/>
      <selection pane="bottomLeft" activeCell="G6" sqref="G6"/>
    </sheetView>
  </sheetViews>
  <sheetFormatPr defaultRowHeight="15" x14ac:dyDescent="0.25"/>
  <cols>
    <col min="1" max="1" width="9.140625" style="44"/>
    <col min="2" max="2" width="38.28515625" customWidth="1"/>
    <col min="3" max="3" width="21.42578125" customWidth="1"/>
    <col min="4" max="4" width="20.85546875" customWidth="1"/>
    <col min="5" max="5" width="19.7109375" customWidth="1"/>
    <col min="6" max="6" width="16.140625" customWidth="1"/>
    <col min="7" max="7" width="15.7109375" customWidth="1"/>
    <col min="8" max="25" width="9.140625" style="44"/>
  </cols>
  <sheetData>
    <row r="1" spans="2:10" s="44" customFormat="1" ht="18" x14ac:dyDescent="0.25">
      <c r="B1" s="42"/>
      <c r="C1" s="42"/>
      <c r="D1" s="42"/>
      <c r="E1" s="31"/>
      <c r="F1" s="31"/>
      <c r="G1" s="31"/>
    </row>
    <row r="2" spans="2:10" ht="15.75" customHeight="1" x14ac:dyDescent="0.25">
      <c r="B2" s="140" t="s">
        <v>220</v>
      </c>
      <c r="C2" s="140"/>
      <c r="D2" s="140"/>
      <c r="E2" s="140"/>
      <c r="F2" s="140"/>
      <c r="G2" s="140"/>
    </row>
    <row r="3" spans="2:10" ht="36.75" customHeight="1" x14ac:dyDescent="0.25">
      <c r="B3" s="30"/>
      <c r="C3" s="30"/>
      <c r="D3" s="30"/>
      <c r="E3" s="31"/>
      <c r="F3" s="31"/>
      <c r="G3" s="31"/>
    </row>
    <row r="4" spans="2:10" ht="40.5" customHeight="1" x14ac:dyDescent="0.25">
      <c r="B4" s="23" t="s">
        <v>7</v>
      </c>
      <c r="C4" s="23" t="s">
        <v>213</v>
      </c>
      <c r="D4" s="23" t="s">
        <v>212</v>
      </c>
      <c r="E4" s="23" t="s">
        <v>216</v>
      </c>
      <c r="F4" s="23" t="s">
        <v>19</v>
      </c>
      <c r="G4" s="23" t="s">
        <v>19</v>
      </c>
    </row>
    <row r="5" spans="2:10" x14ac:dyDescent="0.25">
      <c r="B5" s="23">
        <v>1</v>
      </c>
      <c r="C5" s="24">
        <v>2</v>
      </c>
      <c r="D5" s="24">
        <v>3</v>
      </c>
      <c r="E5" s="24">
        <v>4</v>
      </c>
      <c r="F5" s="24" t="s">
        <v>95</v>
      </c>
      <c r="G5" s="24" t="s">
        <v>165</v>
      </c>
      <c r="H5" s="80"/>
      <c r="I5" s="80"/>
      <c r="J5" s="80"/>
    </row>
    <row r="6" spans="2:10" x14ac:dyDescent="0.25">
      <c r="B6" s="2" t="s">
        <v>30</v>
      </c>
      <c r="C6" s="36">
        <f>C7+C12+C15+C18+C24</f>
        <v>868032.24</v>
      </c>
      <c r="D6" s="36">
        <f>D7+D12+D15+D18+D24</f>
        <v>1013601.7000000001</v>
      </c>
      <c r="E6" s="36">
        <f>E7+E12+E15+E18+E24</f>
        <v>1076550.4500000002</v>
      </c>
      <c r="F6" s="53">
        <f>E6/C6*100</f>
        <v>124.02194300985873</v>
      </c>
      <c r="G6" s="53">
        <f>E6/D6*100</f>
        <v>106.21040296203135</v>
      </c>
      <c r="H6" s="80"/>
      <c r="I6" s="80"/>
      <c r="J6" s="80"/>
    </row>
    <row r="7" spans="2:10" x14ac:dyDescent="0.25">
      <c r="B7" s="2" t="s">
        <v>13</v>
      </c>
      <c r="C7" s="57">
        <f>C8+C9+C10</f>
        <v>5626.31</v>
      </c>
      <c r="D7" s="57">
        <f>D8+D9+D10</f>
        <v>41432.100000000006</v>
      </c>
      <c r="E7" s="57">
        <f>E8+E9+E10</f>
        <v>36478.74</v>
      </c>
      <c r="F7" s="53">
        <f t="shared" ref="F7:F26" si="0">E7/C7*100</f>
        <v>648.35993750788703</v>
      </c>
      <c r="G7" s="53">
        <f t="shared" ref="G7:G26" si="1">E7/D7*100</f>
        <v>88.04463206064861</v>
      </c>
      <c r="H7" s="80"/>
      <c r="I7" s="80"/>
      <c r="J7" s="80"/>
    </row>
    <row r="8" spans="2:10" x14ac:dyDescent="0.25">
      <c r="B8" s="15" t="s">
        <v>14</v>
      </c>
      <c r="C8" s="59">
        <v>5626.31</v>
      </c>
      <c r="D8" s="33">
        <v>34939.870000000003</v>
      </c>
      <c r="E8" s="58">
        <v>33580.74</v>
      </c>
      <c r="F8" s="53">
        <f t="shared" si="0"/>
        <v>596.85193314979074</v>
      </c>
      <c r="G8" s="53">
        <f t="shared" si="1"/>
        <v>96.110088560718737</v>
      </c>
      <c r="H8" s="80"/>
      <c r="I8" s="80"/>
      <c r="J8" s="80"/>
    </row>
    <row r="9" spans="2:10" x14ac:dyDescent="0.25">
      <c r="B9" s="16" t="s">
        <v>108</v>
      </c>
      <c r="C9" s="59">
        <v>0</v>
      </c>
      <c r="D9" s="33">
        <v>2898</v>
      </c>
      <c r="E9" s="58">
        <v>2898</v>
      </c>
      <c r="F9" s="53">
        <v>0</v>
      </c>
      <c r="G9" s="53">
        <v>0</v>
      </c>
      <c r="H9" s="80"/>
      <c r="I9" s="80"/>
      <c r="J9" s="80"/>
    </row>
    <row r="10" spans="2:10" x14ac:dyDescent="0.25">
      <c r="B10" s="16" t="s">
        <v>96</v>
      </c>
      <c r="C10" s="59">
        <v>0</v>
      </c>
      <c r="D10" s="33">
        <v>3594.23</v>
      </c>
      <c r="E10" s="58">
        <v>0</v>
      </c>
      <c r="F10" s="53">
        <v>0</v>
      </c>
      <c r="G10" s="53">
        <v>0</v>
      </c>
    </row>
    <row r="11" spans="2:10" x14ac:dyDescent="0.25">
      <c r="B11" s="16"/>
      <c r="C11" s="59"/>
      <c r="D11" s="33"/>
      <c r="E11" s="58"/>
      <c r="F11" s="53"/>
      <c r="G11" s="53"/>
    </row>
    <row r="12" spans="2:10" x14ac:dyDescent="0.25">
      <c r="B12" s="2" t="s">
        <v>15</v>
      </c>
      <c r="C12" s="57">
        <f>C13</f>
        <v>0</v>
      </c>
      <c r="D12" s="57">
        <f>D13</f>
        <v>0</v>
      </c>
      <c r="E12" s="57">
        <f>E13</f>
        <v>0</v>
      </c>
      <c r="F12" s="53">
        <v>0</v>
      </c>
      <c r="G12" s="53">
        <v>0</v>
      </c>
    </row>
    <row r="13" spans="2:10" x14ac:dyDescent="0.25">
      <c r="B13" s="17" t="s">
        <v>16</v>
      </c>
      <c r="C13" s="59">
        <v>0</v>
      </c>
      <c r="D13" s="33">
        <v>0</v>
      </c>
      <c r="E13" s="58">
        <v>0</v>
      </c>
      <c r="F13" s="53">
        <v>0</v>
      </c>
      <c r="G13" s="53">
        <v>0</v>
      </c>
    </row>
    <row r="14" spans="2:10" x14ac:dyDescent="0.25">
      <c r="B14" s="17"/>
      <c r="C14" s="59"/>
      <c r="D14" s="33"/>
      <c r="E14" s="58"/>
      <c r="F14" s="53">
        <v>0</v>
      </c>
      <c r="G14" s="53">
        <v>0</v>
      </c>
    </row>
    <row r="15" spans="2:10" x14ac:dyDescent="0.25">
      <c r="B15" s="2" t="s">
        <v>17</v>
      </c>
      <c r="C15" s="57">
        <f>C16</f>
        <v>0</v>
      </c>
      <c r="D15" s="86">
        <f>D16</f>
        <v>0</v>
      </c>
      <c r="E15" s="57">
        <f>E16</f>
        <v>0</v>
      </c>
      <c r="F15" s="53">
        <v>0</v>
      </c>
      <c r="G15" s="53">
        <v>0</v>
      </c>
    </row>
    <row r="16" spans="2:10" x14ac:dyDescent="0.25">
      <c r="B16" s="17" t="s">
        <v>18</v>
      </c>
      <c r="C16" s="59">
        <v>0</v>
      </c>
      <c r="D16" s="33">
        <v>0</v>
      </c>
      <c r="E16" s="58">
        <v>0</v>
      </c>
      <c r="F16" s="53">
        <v>0</v>
      </c>
      <c r="G16" s="53">
        <v>0</v>
      </c>
    </row>
    <row r="17" spans="2:7" x14ac:dyDescent="0.25">
      <c r="B17" s="17"/>
      <c r="C17" s="59"/>
      <c r="D17" s="33"/>
      <c r="E17" s="58"/>
      <c r="F17" s="53">
        <v>0</v>
      </c>
      <c r="G17" s="53">
        <v>0</v>
      </c>
    </row>
    <row r="18" spans="2:7" x14ac:dyDescent="0.25">
      <c r="B18" s="2" t="s">
        <v>97</v>
      </c>
      <c r="C18" s="57">
        <f>C19+C21+C22</f>
        <v>64947.229999999996</v>
      </c>
      <c r="D18" s="57">
        <f>D19+D21+D22</f>
        <v>77631.67</v>
      </c>
      <c r="E18" s="57">
        <f>E19+E21</f>
        <v>76928.88</v>
      </c>
      <c r="F18" s="53">
        <f t="shared" si="0"/>
        <v>118.44828486141749</v>
      </c>
      <c r="G18" s="53">
        <f t="shared" si="1"/>
        <v>99.094712248235822</v>
      </c>
    </row>
    <row r="19" spans="2:7" x14ac:dyDescent="0.25">
      <c r="B19" s="17" t="s">
        <v>98</v>
      </c>
      <c r="C19" s="59">
        <v>707.09</v>
      </c>
      <c r="D19" s="33">
        <v>661.54</v>
      </c>
      <c r="E19" s="58">
        <v>0</v>
      </c>
      <c r="F19" s="53">
        <f t="shared" si="0"/>
        <v>0</v>
      </c>
      <c r="G19" s="53">
        <f t="shared" si="1"/>
        <v>0</v>
      </c>
    </row>
    <row r="20" spans="2:7" x14ac:dyDescent="0.25">
      <c r="B20" s="81" t="s">
        <v>99</v>
      </c>
      <c r="C20" s="82">
        <v>4816.2299999999996</v>
      </c>
      <c r="D20" s="83">
        <v>12998.1</v>
      </c>
      <c r="E20" s="84">
        <v>12051.85</v>
      </c>
      <c r="F20" s="53">
        <f t="shared" si="0"/>
        <v>250.23410426827627</v>
      </c>
      <c r="G20" s="53">
        <f t="shared" si="1"/>
        <v>92.720089859287128</v>
      </c>
    </row>
    <row r="21" spans="2:7" x14ac:dyDescent="0.25">
      <c r="B21" s="17" t="s">
        <v>100</v>
      </c>
      <c r="C21" s="59">
        <v>64240.14</v>
      </c>
      <c r="D21" s="33">
        <v>76970.13</v>
      </c>
      <c r="E21" s="58">
        <v>76928.88</v>
      </c>
      <c r="F21" s="53">
        <f t="shared" si="0"/>
        <v>119.75204288160019</v>
      </c>
      <c r="G21" s="53">
        <f t="shared" si="1"/>
        <v>99.946407781823936</v>
      </c>
    </row>
    <row r="22" spans="2:7" x14ac:dyDescent="0.25">
      <c r="B22" s="55" t="s">
        <v>109</v>
      </c>
      <c r="C22" s="33">
        <v>0</v>
      </c>
      <c r="D22" s="33">
        <v>0</v>
      </c>
      <c r="E22" s="38">
        <v>0</v>
      </c>
      <c r="F22" s="53">
        <v>0</v>
      </c>
      <c r="G22" s="53">
        <v>0</v>
      </c>
    </row>
    <row r="23" spans="2:7" x14ac:dyDescent="0.25">
      <c r="B23" s="17"/>
      <c r="C23" s="33"/>
      <c r="D23" s="33"/>
      <c r="E23" s="58"/>
      <c r="F23" s="53">
        <v>0</v>
      </c>
      <c r="G23" s="53">
        <v>0</v>
      </c>
    </row>
    <row r="24" spans="2:7" x14ac:dyDescent="0.25">
      <c r="B24" s="2" t="s">
        <v>101</v>
      </c>
      <c r="C24" s="57">
        <f>C25+C26+C27+C28</f>
        <v>797458.7</v>
      </c>
      <c r="D24" s="57">
        <f>D25+D26+D27+D28</f>
        <v>894537.93</v>
      </c>
      <c r="E24" s="57">
        <f>E25+E26+E27+E28</f>
        <v>963142.83000000007</v>
      </c>
      <c r="F24" s="53">
        <f t="shared" si="0"/>
        <v>120.77651544838626</v>
      </c>
      <c r="G24" s="53">
        <f t="shared" si="1"/>
        <v>107.66931146228758</v>
      </c>
    </row>
    <row r="25" spans="2:7" x14ac:dyDescent="0.25">
      <c r="B25" s="17" t="s">
        <v>102</v>
      </c>
      <c r="C25" s="33">
        <v>791611.24</v>
      </c>
      <c r="D25" s="33">
        <v>881282.43</v>
      </c>
      <c r="E25" s="85">
        <v>954690.18</v>
      </c>
      <c r="F25" s="53">
        <f t="shared" si="0"/>
        <v>120.60088737496957</v>
      </c>
      <c r="G25" s="53">
        <f t="shared" si="1"/>
        <v>108.32965091565481</v>
      </c>
    </row>
    <row r="26" spans="2:7" x14ac:dyDescent="0.25">
      <c r="B26" s="17" t="s">
        <v>103</v>
      </c>
      <c r="C26" s="33">
        <v>5577.46</v>
      </c>
      <c r="D26" s="33">
        <v>10050</v>
      </c>
      <c r="E26" s="38">
        <v>5637.15</v>
      </c>
      <c r="F26" s="53">
        <f t="shared" si="0"/>
        <v>101.07020041380844</v>
      </c>
      <c r="G26" s="53">
        <f t="shared" si="1"/>
        <v>56.091044776119404</v>
      </c>
    </row>
    <row r="27" spans="2:7" ht="15" customHeight="1" x14ac:dyDescent="0.25">
      <c r="B27" s="17" t="s">
        <v>104</v>
      </c>
      <c r="C27" s="33">
        <v>0</v>
      </c>
      <c r="D27" s="33">
        <v>2705.5</v>
      </c>
      <c r="E27" s="38">
        <v>2705.5</v>
      </c>
      <c r="F27" s="53">
        <v>0</v>
      </c>
      <c r="G27" s="53">
        <v>0</v>
      </c>
    </row>
    <row r="28" spans="2:7" ht="15" customHeight="1" x14ac:dyDescent="0.25">
      <c r="B28" s="17" t="s">
        <v>188</v>
      </c>
      <c r="C28" s="33">
        <v>270</v>
      </c>
      <c r="D28" s="33">
        <v>500</v>
      </c>
      <c r="E28" s="38">
        <v>110</v>
      </c>
      <c r="F28" s="53">
        <f t="shared" ref="F28:F30" si="2">E28/C28*100</f>
        <v>40.74074074074074</v>
      </c>
      <c r="G28" s="53">
        <f t="shared" ref="G28:G30" si="3">E28/D28*100</f>
        <v>22</v>
      </c>
    </row>
    <row r="29" spans="2:7" ht="15" customHeight="1" x14ac:dyDescent="0.25">
      <c r="B29" s="17"/>
      <c r="C29" s="33"/>
      <c r="D29" s="33"/>
      <c r="E29" s="38"/>
      <c r="F29" s="53"/>
      <c r="G29" s="53"/>
    </row>
    <row r="30" spans="2:7" ht="15" customHeight="1" x14ac:dyDescent="0.25">
      <c r="B30" s="117" t="s">
        <v>217</v>
      </c>
      <c r="C30" s="37">
        <f>C20+C6</f>
        <v>872848.47</v>
      </c>
      <c r="D30" s="37">
        <f>D6+D20</f>
        <v>1026599.8</v>
      </c>
      <c r="E30" s="39">
        <f>E6+E20</f>
        <v>1088602.3000000003</v>
      </c>
      <c r="F30" s="53">
        <f t="shared" si="2"/>
        <v>124.7183603357866</v>
      </c>
      <c r="G30" s="53">
        <f t="shared" si="3"/>
        <v>106.03959790368167</v>
      </c>
    </row>
    <row r="31" spans="2:7" ht="15" customHeight="1" x14ac:dyDescent="0.25">
      <c r="B31" s="17"/>
      <c r="C31" s="33"/>
      <c r="D31" s="33"/>
      <c r="E31" s="38"/>
      <c r="F31" s="53"/>
      <c r="G31" s="53"/>
    </row>
    <row r="32" spans="2:7" x14ac:dyDescent="0.25">
      <c r="B32" s="60"/>
      <c r="C32" s="61"/>
      <c r="D32" s="61"/>
      <c r="E32" s="62"/>
      <c r="F32" s="62"/>
      <c r="G32" s="62"/>
    </row>
    <row r="33" spans="2:9" ht="15.75" customHeight="1" x14ac:dyDescent="0.25">
      <c r="B33" s="2" t="s">
        <v>31</v>
      </c>
      <c r="C33" s="86">
        <f>C34+C39+C42+C47</f>
        <v>874386.75</v>
      </c>
      <c r="D33" s="86">
        <f>D34+D39+D42+D47</f>
        <v>1026599.8</v>
      </c>
      <c r="E33" s="86">
        <f>E34+E39+E42+E47</f>
        <v>1073297.77</v>
      </c>
      <c r="F33" s="100">
        <f t="shared" ref="F33:F49" si="4">E33/C33*100</f>
        <v>122.74863154090568</v>
      </c>
      <c r="G33" s="100">
        <f t="shared" ref="G33:G49" si="5">E33/D33*100</f>
        <v>104.54879983417102</v>
      </c>
      <c r="H33" s="80"/>
      <c r="I33" s="80"/>
    </row>
    <row r="34" spans="2:9" ht="15.75" customHeight="1" x14ac:dyDescent="0.25">
      <c r="B34" s="2" t="s">
        <v>13</v>
      </c>
      <c r="C34" s="79">
        <f>C35+C37+C37</f>
        <v>5626.31</v>
      </c>
      <c r="D34" s="79">
        <f>D35+D36+D37</f>
        <v>41432.100000000006</v>
      </c>
      <c r="E34" s="79">
        <f>E35+E36+E37</f>
        <v>36478.74</v>
      </c>
      <c r="F34" s="53">
        <f t="shared" si="4"/>
        <v>648.35993750788703</v>
      </c>
      <c r="G34" s="53">
        <f t="shared" si="5"/>
        <v>88.04463206064861</v>
      </c>
    </row>
    <row r="35" spans="2:9" x14ac:dyDescent="0.25">
      <c r="B35" s="15" t="s">
        <v>14</v>
      </c>
      <c r="C35" s="59">
        <v>5626.31</v>
      </c>
      <c r="D35" s="33">
        <v>34939.870000000003</v>
      </c>
      <c r="E35" s="58">
        <v>33580.74</v>
      </c>
      <c r="F35" s="53">
        <f t="shared" si="4"/>
        <v>596.85193314979074</v>
      </c>
      <c r="G35" s="53">
        <f t="shared" si="5"/>
        <v>96.110088560718737</v>
      </c>
    </row>
    <row r="36" spans="2:9" x14ac:dyDescent="0.25">
      <c r="B36" s="15" t="s">
        <v>108</v>
      </c>
      <c r="C36" s="59">
        <v>0</v>
      </c>
      <c r="D36" s="59">
        <v>2898</v>
      </c>
      <c r="E36" s="58">
        <v>2898</v>
      </c>
      <c r="F36" s="53">
        <v>0</v>
      </c>
      <c r="G36" s="53">
        <v>0</v>
      </c>
    </row>
    <row r="37" spans="2:9" x14ac:dyDescent="0.25">
      <c r="B37" s="16" t="s">
        <v>96</v>
      </c>
      <c r="C37" s="59">
        <v>0</v>
      </c>
      <c r="D37" s="59">
        <v>3594.23</v>
      </c>
      <c r="E37" s="58">
        <v>0</v>
      </c>
      <c r="F37" s="53">
        <v>0</v>
      </c>
      <c r="G37" s="53">
        <v>0</v>
      </c>
    </row>
    <row r="38" spans="2:9" x14ac:dyDescent="0.25">
      <c r="B38" s="16"/>
      <c r="C38" s="59"/>
      <c r="D38" s="59"/>
      <c r="E38" s="58"/>
      <c r="F38" s="53">
        <v>0</v>
      </c>
      <c r="G38" s="53">
        <v>0</v>
      </c>
    </row>
    <row r="39" spans="2:9" x14ac:dyDescent="0.25">
      <c r="B39" s="2" t="s">
        <v>17</v>
      </c>
      <c r="C39" s="79">
        <f>C40</f>
        <v>0</v>
      </c>
      <c r="D39" s="79">
        <f>D40</f>
        <v>0</v>
      </c>
      <c r="E39" s="79">
        <f>E40</f>
        <v>0</v>
      </c>
      <c r="F39" s="53">
        <v>0</v>
      </c>
      <c r="G39" s="53">
        <v>0</v>
      </c>
    </row>
    <row r="40" spans="2:9" x14ac:dyDescent="0.25">
      <c r="B40" s="17" t="s">
        <v>18</v>
      </c>
      <c r="C40" s="59">
        <v>0</v>
      </c>
      <c r="D40" s="59">
        <v>0</v>
      </c>
      <c r="E40" s="58">
        <v>0</v>
      </c>
      <c r="F40" s="53">
        <v>0</v>
      </c>
      <c r="G40" s="53">
        <v>0</v>
      </c>
    </row>
    <row r="41" spans="2:9" x14ac:dyDescent="0.25">
      <c r="B41" s="16"/>
      <c r="C41" s="59"/>
      <c r="D41" s="59"/>
      <c r="E41" s="58"/>
      <c r="F41" s="53">
        <v>0</v>
      </c>
      <c r="G41" s="53">
        <v>0</v>
      </c>
    </row>
    <row r="42" spans="2:9" x14ac:dyDescent="0.25">
      <c r="B42" s="54" t="s">
        <v>97</v>
      </c>
      <c r="C42" s="79">
        <f>C43+C44+C45</f>
        <v>67403.25</v>
      </c>
      <c r="D42" s="79">
        <f>D43+D44+D45</f>
        <v>90629.77</v>
      </c>
      <c r="E42" s="79">
        <f>E43+E44+E45</f>
        <v>86864.87000000001</v>
      </c>
      <c r="F42" s="53">
        <f t="shared" si="4"/>
        <v>128.87341485759219</v>
      </c>
      <c r="G42" s="53">
        <f t="shared" si="5"/>
        <v>95.845846237941473</v>
      </c>
    </row>
    <row r="43" spans="2:9" x14ac:dyDescent="0.25">
      <c r="B43" s="16" t="s">
        <v>98</v>
      </c>
      <c r="C43" s="59">
        <v>629.75</v>
      </c>
      <c r="D43" s="33">
        <v>661.54</v>
      </c>
      <c r="E43" s="58">
        <v>0</v>
      </c>
      <c r="F43" s="53">
        <f t="shared" si="4"/>
        <v>0</v>
      </c>
      <c r="G43" s="53">
        <f t="shared" si="5"/>
        <v>0</v>
      </c>
    </row>
    <row r="44" spans="2:9" x14ac:dyDescent="0.25">
      <c r="B44" s="87" t="s">
        <v>99</v>
      </c>
      <c r="C44" s="88">
        <v>2533.36</v>
      </c>
      <c r="D44" s="118">
        <v>12998.1</v>
      </c>
      <c r="E44" s="89">
        <v>9935.99</v>
      </c>
      <c r="F44" s="53">
        <f t="shared" si="4"/>
        <v>392.20600309470422</v>
      </c>
      <c r="G44" s="53">
        <f t="shared" si="5"/>
        <v>76.441864580207877</v>
      </c>
    </row>
    <row r="45" spans="2:9" x14ac:dyDescent="0.25">
      <c r="B45" s="55" t="s">
        <v>100</v>
      </c>
      <c r="C45" s="59">
        <v>64240.14</v>
      </c>
      <c r="D45" s="33">
        <v>76970.13</v>
      </c>
      <c r="E45" s="58">
        <v>76928.88</v>
      </c>
      <c r="F45" s="53">
        <f t="shared" si="4"/>
        <v>119.75204288160019</v>
      </c>
      <c r="G45" s="53">
        <f t="shared" si="5"/>
        <v>99.946407781823936</v>
      </c>
    </row>
    <row r="46" spans="2:9" x14ac:dyDescent="0.25">
      <c r="B46" s="55"/>
      <c r="C46" s="59"/>
      <c r="D46" s="59"/>
      <c r="E46" s="58"/>
      <c r="F46" s="53">
        <v>0</v>
      </c>
      <c r="G46" s="53">
        <v>0</v>
      </c>
    </row>
    <row r="47" spans="2:9" x14ac:dyDescent="0.25">
      <c r="B47" s="56" t="s">
        <v>101</v>
      </c>
      <c r="C47" s="79">
        <f>C48+C49+C50+C51</f>
        <v>801357.19000000006</v>
      </c>
      <c r="D47" s="79">
        <f>D48+D49+D50+D51</f>
        <v>894537.93</v>
      </c>
      <c r="E47" s="79">
        <f>E48+E49+E50+E51</f>
        <v>949954.16</v>
      </c>
      <c r="F47" s="53">
        <f t="shared" si="4"/>
        <v>118.54316300575027</v>
      </c>
      <c r="G47" s="53">
        <f t="shared" si="5"/>
        <v>106.19495586956273</v>
      </c>
    </row>
    <row r="48" spans="2:9" x14ac:dyDescent="0.25">
      <c r="B48" s="17" t="s">
        <v>102</v>
      </c>
      <c r="C48" s="59">
        <v>796010.18</v>
      </c>
      <c r="D48" s="33">
        <v>881282.43</v>
      </c>
      <c r="E48" s="58">
        <v>941593.61</v>
      </c>
      <c r="F48" s="53">
        <f t="shared" si="4"/>
        <v>118.28914172931808</v>
      </c>
      <c r="G48" s="53">
        <f t="shared" si="5"/>
        <v>106.84357000059561</v>
      </c>
    </row>
    <row r="49" spans="2:10" x14ac:dyDescent="0.25">
      <c r="B49" s="17" t="s">
        <v>103</v>
      </c>
      <c r="C49" s="59">
        <v>5077.46</v>
      </c>
      <c r="D49" s="33">
        <v>10050</v>
      </c>
      <c r="E49" s="58">
        <v>5604.99</v>
      </c>
      <c r="F49" s="53">
        <f t="shared" si="4"/>
        <v>110.38964364071799</v>
      </c>
      <c r="G49" s="53">
        <f t="shared" si="5"/>
        <v>55.771044776119403</v>
      </c>
    </row>
    <row r="50" spans="2:10" x14ac:dyDescent="0.25">
      <c r="B50" s="17" t="s">
        <v>104</v>
      </c>
      <c r="C50" s="59">
        <v>0</v>
      </c>
      <c r="D50" s="59">
        <v>2705.5</v>
      </c>
      <c r="E50" s="58">
        <v>2705.5</v>
      </c>
      <c r="F50" s="53">
        <v>0</v>
      </c>
      <c r="G50" s="53">
        <v>0</v>
      </c>
    </row>
    <row r="51" spans="2:10" x14ac:dyDescent="0.25">
      <c r="B51" s="17" t="s">
        <v>188</v>
      </c>
      <c r="C51" s="59">
        <v>269.55</v>
      </c>
      <c r="D51" s="33">
        <v>500</v>
      </c>
      <c r="E51" s="58">
        <v>50.06</v>
      </c>
      <c r="F51" s="53">
        <f t="shared" ref="F51" si="6">E51/C51*100</f>
        <v>18.571693563346319</v>
      </c>
      <c r="G51" s="53">
        <f t="shared" ref="G51" si="7">E51/D51*100</f>
        <v>10.012</v>
      </c>
    </row>
    <row r="52" spans="2:10" s="44" customFormat="1" x14ac:dyDescent="0.25"/>
    <row r="53" spans="2:10" s="44" customFormat="1" ht="15" customHeight="1" x14ac:dyDescent="0.25">
      <c r="B53" s="50"/>
      <c r="C53" s="50"/>
      <c r="D53" s="50"/>
      <c r="E53" s="50"/>
      <c r="F53" s="50"/>
      <c r="G53" s="50"/>
      <c r="H53" s="50"/>
      <c r="I53" s="50"/>
      <c r="J53" s="50"/>
    </row>
    <row r="54" spans="2:10" s="44" customFormat="1" x14ac:dyDescent="0.25">
      <c r="B54" s="50"/>
      <c r="C54" s="50"/>
      <c r="D54" s="50"/>
      <c r="E54" s="50"/>
      <c r="F54" s="50"/>
      <c r="G54" s="50"/>
      <c r="H54" s="50"/>
      <c r="I54" s="50"/>
      <c r="J54" s="50"/>
    </row>
    <row r="55" spans="2:10" s="44" customFormat="1" x14ac:dyDescent="0.25">
      <c r="B55" s="50"/>
      <c r="C55" s="50"/>
      <c r="D55" s="50"/>
      <c r="E55" s="50"/>
      <c r="F55" s="50"/>
      <c r="G55" s="50"/>
      <c r="H55" s="50"/>
      <c r="I55" s="50"/>
      <c r="J55" s="50"/>
    </row>
    <row r="56" spans="2:10" s="44" customFormat="1" x14ac:dyDescent="0.25"/>
    <row r="57" spans="2:10" s="44" customFormat="1" x14ac:dyDescent="0.25"/>
    <row r="58" spans="2:10" s="44" customFormat="1" x14ac:dyDescent="0.25"/>
    <row r="59" spans="2:10" s="44" customFormat="1" x14ac:dyDescent="0.25"/>
    <row r="60" spans="2:10" s="44" customFormat="1" x14ac:dyDescent="0.25"/>
    <row r="61" spans="2:10" s="44" customFormat="1" x14ac:dyDescent="0.25"/>
    <row r="62" spans="2:10" s="44" customFormat="1" x14ac:dyDescent="0.25"/>
    <row r="63" spans="2:10" s="44" customFormat="1" x14ac:dyDescent="0.25"/>
    <row r="64" spans="2:10" s="44" customFormat="1" x14ac:dyDescent="0.25"/>
    <row r="65" s="44" customFormat="1" x14ac:dyDescent="0.25"/>
    <row r="66" s="44" customFormat="1" x14ac:dyDescent="0.25"/>
    <row r="67" s="44" customFormat="1" x14ac:dyDescent="0.25"/>
    <row r="68" s="44" customFormat="1" x14ac:dyDescent="0.25"/>
    <row r="69" s="44" customFormat="1" x14ac:dyDescent="0.25"/>
    <row r="70" s="44" customFormat="1" x14ac:dyDescent="0.25"/>
    <row r="71" s="44" customFormat="1" x14ac:dyDescent="0.25"/>
    <row r="72" s="44" customFormat="1" x14ac:dyDescent="0.25"/>
    <row r="73" s="44" customFormat="1" x14ac:dyDescent="0.25"/>
    <row r="74" s="44" customFormat="1" x14ac:dyDescent="0.25"/>
    <row r="75" s="44" customFormat="1" x14ac:dyDescent="0.25"/>
    <row r="76" s="44" customFormat="1" x14ac:dyDescent="0.25"/>
    <row r="77" s="44" customFormat="1" x14ac:dyDescent="0.25"/>
    <row r="78" s="44" customFormat="1" x14ac:dyDescent="0.25"/>
  </sheetData>
  <mergeCells count="1">
    <mergeCell ref="B2:G2"/>
  </mergeCells>
  <pageMargins left="0.23622047244094491" right="0.23622047244094491" top="0.15748031496062992" bottom="0.15748031496062992" header="0.11811023622047245" footer="0.11811023622047245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34"/>
  <sheetViews>
    <sheetView workbookViewId="0">
      <selection activeCell="G6" sqref="G6"/>
    </sheetView>
  </sheetViews>
  <sheetFormatPr defaultRowHeight="15" x14ac:dyDescent="0.25"/>
  <cols>
    <col min="1" max="1" width="9.140625" style="44"/>
    <col min="2" max="2" width="37.7109375" customWidth="1"/>
    <col min="3" max="5" width="25.28515625" customWidth="1"/>
    <col min="6" max="7" width="15.7109375" customWidth="1"/>
    <col min="8" max="20" width="9.140625" style="44"/>
  </cols>
  <sheetData>
    <row r="1" spans="2:7" s="44" customFormat="1" ht="18" x14ac:dyDescent="0.25">
      <c r="B1" s="42"/>
      <c r="C1" s="42"/>
      <c r="D1" s="42"/>
      <c r="E1" s="31"/>
      <c r="F1" s="31"/>
      <c r="G1" s="31"/>
    </row>
    <row r="2" spans="2:7" ht="15.75" customHeight="1" x14ac:dyDescent="0.25">
      <c r="B2" s="140" t="s">
        <v>221</v>
      </c>
      <c r="C2" s="140"/>
      <c r="D2" s="140"/>
      <c r="E2" s="140"/>
      <c r="F2" s="140"/>
      <c r="G2" s="140"/>
    </row>
    <row r="3" spans="2:7" ht="18" x14ac:dyDescent="0.25">
      <c r="B3" s="30"/>
      <c r="C3" s="30"/>
      <c r="D3" s="30"/>
      <c r="E3" s="31"/>
      <c r="F3" s="31"/>
      <c r="G3" s="31"/>
    </row>
    <row r="4" spans="2:7" ht="25.5" x14ac:dyDescent="0.25">
      <c r="B4" s="23" t="s">
        <v>7</v>
      </c>
      <c r="C4" s="23" t="s">
        <v>218</v>
      </c>
      <c r="D4" s="23" t="s">
        <v>212</v>
      </c>
      <c r="E4" s="23" t="s">
        <v>219</v>
      </c>
      <c r="F4" s="23" t="s">
        <v>19</v>
      </c>
      <c r="G4" s="23" t="s">
        <v>33</v>
      </c>
    </row>
    <row r="5" spans="2:7" x14ac:dyDescent="0.25">
      <c r="B5" s="24">
        <v>1</v>
      </c>
      <c r="C5" s="24">
        <v>2</v>
      </c>
      <c r="D5" s="24">
        <v>3</v>
      </c>
      <c r="E5" s="24">
        <v>4</v>
      </c>
      <c r="F5" s="24" t="s">
        <v>95</v>
      </c>
      <c r="G5" s="24" t="s">
        <v>165</v>
      </c>
    </row>
    <row r="6" spans="2:7" ht="15.75" customHeight="1" x14ac:dyDescent="0.25">
      <c r="B6" s="2" t="s">
        <v>31</v>
      </c>
      <c r="C6" s="79">
        <f>C7</f>
        <v>874386.75</v>
      </c>
      <c r="D6" s="79">
        <f>D7</f>
        <v>1026599.8</v>
      </c>
      <c r="E6" s="79">
        <f>E7</f>
        <v>1073297.77</v>
      </c>
      <c r="F6" s="119">
        <f>E6/C6*100</f>
        <v>122.74863154090568</v>
      </c>
      <c r="G6" s="119">
        <f>E6/D6*100</f>
        <v>104.54879983417102</v>
      </c>
    </row>
    <row r="7" spans="2:7" ht="15.75" customHeight="1" x14ac:dyDescent="0.25">
      <c r="B7" s="2" t="s">
        <v>158</v>
      </c>
      <c r="C7" s="59">
        <f>C8+C11</f>
        <v>874386.75</v>
      </c>
      <c r="D7" s="59">
        <f>D8+D11</f>
        <v>1026599.8</v>
      </c>
      <c r="E7" s="59">
        <f>E8+E11</f>
        <v>1073297.77</v>
      </c>
      <c r="F7" s="119">
        <f t="shared" ref="F7:F11" si="0">E7/C7*100</f>
        <v>122.74863154090568</v>
      </c>
      <c r="G7" s="119">
        <f t="shared" ref="G7:G11" si="1">E7/D7*100</f>
        <v>104.54879983417102</v>
      </c>
    </row>
    <row r="8" spans="2:7" x14ac:dyDescent="0.25">
      <c r="B8" s="9" t="s">
        <v>159</v>
      </c>
      <c r="C8" s="59">
        <f>C9</f>
        <v>812388.98</v>
      </c>
      <c r="D8" s="59">
        <f>D9</f>
        <v>965826.86</v>
      </c>
      <c r="E8" s="59">
        <f>E9</f>
        <v>1012700.23</v>
      </c>
      <c r="F8" s="119">
        <f t="shared" si="0"/>
        <v>124.65706144856865</v>
      </c>
      <c r="G8" s="119">
        <f t="shared" si="1"/>
        <v>104.85318559063475</v>
      </c>
    </row>
    <row r="9" spans="2:7" x14ac:dyDescent="0.25">
      <c r="B9" s="14" t="s">
        <v>160</v>
      </c>
      <c r="C9" s="59">
        <v>812388.98</v>
      </c>
      <c r="D9" s="59">
        <v>965826.86</v>
      </c>
      <c r="E9" s="58">
        <v>1012700.23</v>
      </c>
      <c r="F9" s="119">
        <f t="shared" si="0"/>
        <v>124.65706144856865</v>
      </c>
      <c r="G9" s="119">
        <f t="shared" si="1"/>
        <v>104.85318559063475</v>
      </c>
    </row>
    <row r="10" spans="2:7" x14ac:dyDescent="0.25">
      <c r="B10" s="8" t="s">
        <v>12</v>
      </c>
      <c r="C10" s="59"/>
      <c r="D10" s="59"/>
      <c r="E10" s="97"/>
      <c r="F10" s="119"/>
      <c r="G10" s="119"/>
    </row>
    <row r="11" spans="2:7" x14ac:dyDescent="0.25">
      <c r="B11" s="72" t="s">
        <v>161</v>
      </c>
      <c r="C11" s="59">
        <v>61997.77</v>
      </c>
      <c r="D11" s="59">
        <v>60772.94</v>
      </c>
      <c r="E11" s="58">
        <v>60597.54</v>
      </c>
      <c r="F11" s="119">
        <f t="shared" si="0"/>
        <v>97.741483282382575</v>
      </c>
      <c r="G11" s="119">
        <f t="shared" si="1"/>
        <v>99.711384705100656</v>
      </c>
    </row>
    <row r="12" spans="2:7" x14ac:dyDescent="0.25">
      <c r="B12" s="17"/>
      <c r="C12" s="33"/>
      <c r="D12" s="33"/>
      <c r="E12" s="96"/>
      <c r="F12" s="120"/>
      <c r="G12" s="120"/>
    </row>
    <row r="13" spans="2:7" x14ac:dyDescent="0.25">
      <c r="B13" s="7" t="s">
        <v>12</v>
      </c>
      <c r="C13" s="33"/>
      <c r="D13" s="33"/>
      <c r="E13" s="53"/>
      <c r="F13" s="121"/>
      <c r="G13" s="121"/>
    </row>
    <row r="14" spans="2:7" s="44" customFormat="1" x14ac:dyDescent="0.25"/>
    <row r="15" spans="2:7" s="44" customFormat="1" x14ac:dyDescent="0.25">
      <c r="B15" s="50"/>
      <c r="C15" s="50"/>
      <c r="D15" s="50"/>
      <c r="E15" s="50"/>
      <c r="F15" s="50"/>
      <c r="G15" s="50"/>
    </row>
    <row r="16" spans="2:7" s="44" customFormat="1" x14ac:dyDescent="0.25">
      <c r="B16" s="50"/>
      <c r="C16" s="50"/>
      <c r="D16" s="50"/>
      <c r="E16" s="50"/>
      <c r="F16" s="50"/>
      <c r="G16" s="50"/>
    </row>
    <row r="17" spans="2:7" s="44" customFormat="1" x14ac:dyDescent="0.25">
      <c r="B17" s="50"/>
      <c r="C17" s="50"/>
      <c r="D17" s="50"/>
      <c r="E17" s="50"/>
      <c r="F17" s="50"/>
      <c r="G17" s="50"/>
    </row>
    <row r="18" spans="2:7" s="44" customFormat="1" x14ac:dyDescent="0.25"/>
    <row r="19" spans="2:7" s="44" customFormat="1" x14ac:dyDescent="0.25"/>
    <row r="20" spans="2:7" s="44" customFormat="1" x14ac:dyDescent="0.25"/>
    <row r="21" spans="2:7" s="44" customFormat="1" x14ac:dyDescent="0.25"/>
    <row r="22" spans="2:7" s="44" customFormat="1" x14ac:dyDescent="0.25"/>
    <row r="23" spans="2:7" s="44" customFormat="1" x14ac:dyDescent="0.25"/>
    <row r="24" spans="2:7" s="44" customFormat="1" x14ac:dyDescent="0.25"/>
    <row r="25" spans="2:7" s="44" customFormat="1" x14ac:dyDescent="0.25"/>
    <row r="26" spans="2:7" s="44" customFormat="1" x14ac:dyDescent="0.25"/>
    <row r="27" spans="2:7" s="44" customFormat="1" x14ac:dyDescent="0.25"/>
    <row r="28" spans="2:7" s="44" customFormat="1" x14ac:dyDescent="0.25"/>
    <row r="29" spans="2:7" s="44" customFormat="1" x14ac:dyDescent="0.25"/>
    <row r="30" spans="2:7" s="44" customFormat="1" x14ac:dyDescent="0.25"/>
    <row r="31" spans="2:7" s="44" customFormat="1" x14ac:dyDescent="0.25"/>
    <row r="32" spans="2:7" s="44" customFormat="1" x14ac:dyDescent="0.25"/>
    <row r="33" s="44" customFormat="1" x14ac:dyDescent="0.25"/>
    <row r="34" s="44" customFormat="1" x14ac:dyDescent="0.25"/>
    <row r="35" s="44" customFormat="1" x14ac:dyDescent="0.25"/>
    <row r="36" s="44" customFormat="1" x14ac:dyDescent="0.25"/>
    <row r="37" s="44" customFormat="1" x14ac:dyDescent="0.25"/>
    <row r="38" s="44" customFormat="1" x14ac:dyDescent="0.25"/>
    <row r="39" s="44" customFormat="1" x14ac:dyDescent="0.25"/>
    <row r="40" s="44" customFormat="1" x14ac:dyDescent="0.25"/>
    <row r="41" s="44" customFormat="1" x14ac:dyDescent="0.25"/>
    <row r="42" s="44" customFormat="1" x14ac:dyDescent="0.25"/>
    <row r="43" s="44" customFormat="1" x14ac:dyDescent="0.25"/>
    <row r="44" s="44" customFormat="1" x14ac:dyDescent="0.25"/>
    <row r="45" s="44" customFormat="1" x14ac:dyDescent="0.25"/>
    <row r="46" s="44" customFormat="1" x14ac:dyDescent="0.25"/>
    <row r="47" s="44" customFormat="1" x14ac:dyDescent="0.25"/>
    <row r="48" s="44" customFormat="1" x14ac:dyDescent="0.25"/>
    <row r="49" s="44" customFormat="1" x14ac:dyDescent="0.25"/>
    <row r="50" s="44" customFormat="1" x14ac:dyDescent="0.25"/>
    <row r="51" s="44" customFormat="1" x14ac:dyDescent="0.25"/>
    <row r="52" s="44" customFormat="1" x14ac:dyDescent="0.25"/>
    <row r="53" s="44" customFormat="1" x14ac:dyDescent="0.25"/>
    <row r="54" s="44" customFormat="1" x14ac:dyDescent="0.25"/>
    <row r="55" s="44" customFormat="1" x14ac:dyDescent="0.25"/>
    <row r="56" s="44" customFormat="1" x14ac:dyDescent="0.25"/>
    <row r="57" s="44" customFormat="1" x14ac:dyDescent="0.25"/>
    <row r="58" s="44" customFormat="1" x14ac:dyDescent="0.25"/>
    <row r="59" s="44" customFormat="1" x14ac:dyDescent="0.25"/>
    <row r="60" s="44" customFormat="1" x14ac:dyDescent="0.25"/>
    <row r="61" s="44" customFormat="1" x14ac:dyDescent="0.25"/>
    <row r="62" s="44" customFormat="1" x14ac:dyDescent="0.25"/>
    <row r="63" s="44" customFormat="1" x14ac:dyDescent="0.25"/>
    <row r="64" s="44" customFormat="1" x14ac:dyDescent="0.25"/>
    <row r="65" s="44" customFormat="1" x14ac:dyDescent="0.25"/>
    <row r="66" s="44" customFormat="1" x14ac:dyDescent="0.25"/>
    <row r="67" s="44" customFormat="1" x14ac:dyDescent="0.25"/>
    <row r="68" s="44" customFormat="1" x14ac:dyDescent="0.25"/>
    <row r="69" s="44" customFormat="1" x14ac:dyDescent="0.25"/>
    <row r="70" s="44" customFormat="1" x14ac:dyDescent="0.25"/>
    <row r="71" s="44" customFormat="1" x14ac:dyDescent="0.25"/>
    <row r="72" s="44" customFormat="1" x14ac:dyDescent="0.25"/>
    <row r="73" s="44" customFormat="1" x14ac:dyDescent="0.25"/>
    <row r="74" s="44" customFormat="1" x14ac:dyDescent="0.25"/>
    <row r="75" s="44" customFormat="1" x14ac:dyDescent="0.25"/>
    <row r="76" s="44" customFormat="1" x14ac:dyDescent="0.25"/>
    <row r="77" s="44" customFormat="1" x14ac:dyDescent="0.25"/>
    <row r="78" s="44" customFormat="1" x14ac:dyDescent="0.25"/>
    <row r="79" s="44" customFormat="1" x14ac:dyDescent="0.25"/>
    <row r="80" s="44" customFormat="1" x14ac:dyDescent="0.25"/>
    <row r="81" s="44" customFormat="1" x14ac:dyDescent="0.25"/>
    <row r="82" s="44" customFormat="1" x14ac:dyDescent="0.25"/>
    <row r="83" s="44" customFormat="1" x14ac:dyDescent="0.25"/>
    <row r="84" s="44" customFormat="1" x14ac:dyDescent="0.25"/>
    <row r="85" s="44" customFormat="1" x14ac:dyDescent="0.25"/>
    <row r="86" s="44" customFormat="1" x14ac:dyDescent="0.25"/>
    <row r="87" s="44" customFormat="1" x14ac:dyDescent="0.25"/>
    <row r="88" s="44" customFormat="1" x14ac:dyDescent="0.25"/>
    <row r="89" s="44" customFormat="1" x14ac:dyDescent="0.25"/>
    <row r="90" s="44" customFormat="1" x14ac:dyDescent="0.25"/>
    <row r="91" s="44" customFormat="1" x14ac:dyDescent="0.25"/>
    <row r="92" s="44" customFormat="1" x14ac:dyDescent="0.25"/>
    <row r="93" s="44" customFormat="1" x14ac:dyDescent="0.25"/>
    <row r="94" s="44" customFormat="1" x14ac:dyDescent="0.25"/>
    <row r="95" s="44" customFormat="1" x14ac:dyDescent="0.25"/>
    <row r="96" s="44" customFormat="1" x14ac:dyDescent="0.25"/>
    <row r="97" s="44" customFormat="1" x14ac:dyDescent="0.25"/>
    <row r="98" s="44" customFormat="1" x14ac:dyDescent="0.25"/>
    <row r="99" s="44" customFormat="1" x14ac:dyDescent="0.25"/>
    <row r="100" s="44" customFormat="1" x14ac:dyDescent="0.25"/>
    <row r="101" s="44" customFormat="1" x14ac:dyDescent="0.25"/>
    <row r="102" s="44" customFormat="1" x14ac:dyDescent="0.25"/>
    <row r="103" s="44" customFormat="1" x14ac:dyDescent="0.25"/>
    <row r="104" s="44" customFormat="1" x14ac:dyDescent="0.25"/>
    <row r="105" s="44" customFormat="1" x14ac:dyDescent="0.25"/>
    <row r="106" s="44" customFormat="1" x14ac:dyDescent="0.25"/>
    <row r="107" s="44" customFormat="1" x14ac:dyDescent="0.25"/>
    <row r="108" s="44" customFormat="1" x14ac:dyDescent="0.25"/>
    <row r="109" s="44" customFormat="1" x14ac:dyDescent="0.25"/>
    <row r="110" s="44" customFormat="1" x14ac:dyDescent="0.25"/>
    <row r="111" s="44" customFormat="1" x14ac:dyDescent="0.25"/>
    <row r="112" s="44" customFormat="1" x14ac:dyDescent="0.25"/>
    <row r="113" s="44" customFormat="1" x14ac:dyDescent="0.25"/>
    <row r="114" s="44" customFormat="1" x14ac:dyDescent="0.25"/>
    <row r="115" s="44" customFormat="1" x14ac:dyDescent="0.25"/>
    <row r="116" s="44" customFormat="1" x14ac:dyDescent="0.25"/>
    <row r="117" s="44" customFormat="1" x14ac:dyDescent="0.25"/>
    <row r="118" s="44" customFormat="1" x14ac:dyDescent="0.25"/>
    <row r="119" s="44" customFormat="1" x14ac:dyDescent="0.25"/>
    <row r="120" s="44" customFormat="1" x14ac:dyDescent="0.25"/>
    <row r="121" s="44" customFormat="1" x14ac:dyDescent="0.25"/>
    <row r="122" s="44" customFormat="1" x14ac:dyDescent="0.25"/>
    <row r="123" s="44" customFormat="1" x14ac:dyDescent="0.25"/>
    <row r="124" s="44" customFormat="1" x14ac:dyDescent="0.25"/>
    <row r="125" s="44" customFormat="1" x14ac:dyDescent="0.25"/>
    <row r="126" s="44" customFormat="1" x14ac:dyDescent="0.25"/>
    <row r="127" s="44" customFormat="1" x14ac:dyDescent="0.25"/>
    <row r="128" s="44" customFormat="1" x14ac:dyDescent="0.25"/>
    <row r="129" s="44" customFormat="1" x14ac:dyDescent="0.25"/>
    <row r="130" s="44" customFormat="1" x14ac:dyDescent="0.25"/>
    <row r="131" s="44" customFormat="1" x14ac:dyDescent="0.25"/>
    <row r="132" s="44" customFormat="1" x14ac:dyDescent="0.25"/>
    <row r="133" s="44" customFormat="1" x14ac:dyDescent="0.25"/>
    <row r="134" s="44" customFormat="1" x14ac:dyDescent="0.25"/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60"/>
  <sheetViews>
    <sheetView topLeftCell="A4" workbookViewId="0">
      <pane ySplit="4" topLeftCell="A41" activePane="bottomLeft" state="frozen"/>
      <selection activeCell="A4" sqref="A4"/>
      <selection pane="bottomLeft" activeCell="G7" sqref="G7"/>
    </sheetView>
  </sheetViews>
  <sheetFormatPr defaultRowHeight="15" x14ac:dyDescent="0.25"/>
  <cols>
    <col min="1" max="1" width="9.140625" style="44"/>
    <col min="2" max="2" width="7.42578125" bestFit="1" customWidth="1"/>
    <col min="3" max="3" width="8.42578125" bestFit="1" customWidth="1"/>
    <col min="4" max="4" width="26.140625" customWidth="1"/>
    <col min="5" max="5" width="17.28515625" customWidth="1"/>
    <col min="6" max="6" width="15.85546875" customWidth="1"/>
    <col min="7" max="7" width="14.7109375" customWidth="1"/>
    <col min="8" max="8" width="15.28515625" customWidth="1"/>
    <col min="9" max="9" width="9.42578125" customWidth="1"/>
    <col min="10" max="10" width="8.85546875" style="44" customWidth="1"/>
    <col min="11" max="22" width="9.140625" style="44"/>
  </cols>
  <sheetData>
    <row r="1" spans="1:22" s="44" customFormat="1" ht="18" x14ac:dyDescent="0.25">
      <c r="B1" s="42"/>
      <c r="C1" s="42"/>
      <c r="D1" s="42"/>
      <c r="E1" s="42"/>
      <c r="F1" s="106"/>
      <c r="G1" s="42"/>
      <c r="H1" s="42"/>
      <c r="I1" s="31"/>
      <c r="J1" s="31"/>
    </row>
    <row r="2" spans="1:22" ht="18" customHeight="1" x14ac:dyDescent="0.25">
      <c r="B2" s="140" t="s">
        <v>8</v>
      </c>
      <c r="C2" s="140"/>
      <c r="D2" s="140"/>
      <c r="E2" s="140"/>
      <c r="F2" s="140"/>
      <c r="G2" s="140"/>
      <c r="H2" s="140"/>
      <c r="I2" s="140"/>
      <c r="J2" s="47"/>
    </row>
    <row r="3" spans="1:22" ht="18" x14ac:dyDescent="0.25">
      <c r="B3" s="30"/>
      <c r="C3" s="30"/>
      <c r="D3" s="30"/>
      <c r="E3" s="30"/>
      <c r="F3" s="106"/>
      <c r="G3" s="30"/>
      <c r="H3" s="30"/>
      <c r="I3" s="31"/>
      <c r="J3" s="31"/>
    </row>
    <row r="4" spans="1:22" ht="15.75" x14ac:dyDescent="0.25">
      <c r="B4" s="168" t="s">
        <v>35</v>
      </c>
      <c r="C4" s="168"/>
      <c r="D4" s="168"/>
      <c r="E4" s="168"/>
      <c r="F4" s="168"/>
      <c r="G4" s="168"/>
      <c r="H4" s="168"/>
      <c r="I4" s="168"/>
    </row>
    <row r="5" spans="1:22" ht="18" x14ac:dyDescent="0.25">
      <c r="B5" s="30"/>
      <c r="C5" s="30"/>
      <c r="D5" s="30"/>
      <c r="E5" s="30"/>
      <c r="F5" s="106"/>
      <c r="G5" s="30"/>
      <c r="H5" s="30"/>
      <c r="I5" s="31"/>
    </row>
    <row r="6" spans="1:22" ht="25.5" x14ac:dyDescent="0.25">
      <c r="B6" s="154" t="s">
        <v>7</v>
      </c>
      <c r="C6" s="155"/>
      <c r="D6" s="155"/>
      <c r="E6" s="156"/>
      <c r="F6" s="108" t="s">
        <v>200</v>
      </c>
      <c r="G6" s="74" t="s">
        <v>231</v>
      </c>
      <c r="H6" s="23" t="s">
        <v>210</v>
      </c>
      <c r="I6" s="23" t="s">
        <v>19</v>
      </c>
      <c r="J6" s="23" t="s">
        <v>19</v>
      </c>
    </row>
    <row r="7" spans="1:22" s="25" customFormat="1" ht="11.25" x14ac:dyDescent="0.2">
      <c r="A7" s="52"/>
      <c r="B7" s="151">
        <v>1</v>
      </c>
      <c r="C7" s="152"/>
      <c r="D7" s="152"/>
      <c r="E7" s="153"/>
      <c r="F7" s="107">
        <v>2</v>
      </c>
      <c r="G7" s="75">
        <v>3</v>
      </c>
      <c r="H7" s="24">
        <v>4</v>
      </c>
      <c r="I7" s="24" t="s">
        <v>95</v>
      </c>
      <c r="J7" s="24" t="s">
        <v>165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s="25" customFormat="1" ht="28.5" customHeight="1" x14ac:dyDescent="0.25">
      <c r="A8" s="52"/>
      <c r="B8" s="169" t="s">
        <v>157</v>
      </c>
      <c r="C8" s="170"/>
      <c r="D8" s="170"/>
      <c r="E8" s="171"/>
      <c r="F8" s="126">
        <f>F9+F65</f>
        <v>874386.74999999988</v>
      </c>
      <c r="G8" s="125">
        <f>G9+G65+G149</f>
        <v>1026599.8</v>
      </c>
      <c r="H8" s="116">
        <f>H9+H65+H149</f>
        <v>1073297.7699999998</v>
      </c>
      <c r="I8" s="71">
        <f>H8/F8*100</f>
        <v>122.74863154090565</v>
      </c>
      <c r="J8" s="71">
        <f>H8/G8*100</f>
        <v>104.54879983417101</v>
      </c>
      <c r="K8" s="101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spans="1:22" ht="24.75" customHeight="1" x14ac:dyDescent="0.25">
      <c r="B9" s="63" t="s">
        <v>110</v>
      </c>
      <c r="C9" s="64"/>
      <c r="D9" s="65"/>
      <c r="E9" s="65"/>
      <c r="F9" s="67">
        <f>F11+F38+F53</f>
        <v>818581.54999999993</v>
      </c>
      <c r="G9" s="76">
        <f>G11+G38+G53</f>
        <v>943711.72000000009</v>
      </c>
      <c r="H9" s="76">
        <f>H11+H38+H53</f>
        <v>1007876.84</v>
      </c>
      <c r="I9" s="71">
        <f t="shared" ref="I9:I72" si="0">H9/F9*100</f>
        <v>123.12479312537646</v>
      </c>
      <c r="J9" s="71">
        <f t="shared" ref="J9:J72" si="1">H9/G9*100</f>
        <v>106.79922890011369</v>
      </c>
      <c r="K9" s="80"/>
    </row>
    <row r="10" spans="1:22" ht="9.75" customHeight="1" x14ac:dyDescent="0.25">
      <c r="B10" s="163" t="s">
        <v>112</v>
      </c>
      <c r="C10" s="164"/>
      <c r="D10" s="164"/>
      <c r="E10" s="165"/>
      <c r="F10" s="1"/>
      <c r="G10" s="77"/>
      <c r="H10" s="1"/>
      <c r="I10" s="71"/>
      <c r="J10" s="71"/>
      <c r="K10" s="80"/>
    </row>
    <row r="11" spans="1:22" ht="24" customHeight="1" x14ac:dyDescent="0.25">
      <c r="B11" s="161" t="s">
        <v>111</v>
      </c>
      <c r="C11" s="166"/>
      <c r="D11" s="167"/>
      <c r="E11" s="70" t="s">
        <v>137</v>
      </c>
      <c r="F11" s="67">
        <f>F12+F15+F22+F32</f>
        <v>65227.359999999993</v>
      </c>
      <c r="G11" s="76">
        <f>G12+G15+G22+G32</f>
        <v>63077.03</v>
      </c>
      <c r="H11" s="76">
        <f>H12+H15+H22+H32</f>
        <v>62452.320000000007</v>
      </c>
      <c r="I11" s="71">
        <f t="shared" si="0"/>
        <v>95.745588967574363</v>
      </c>
      <c r="J11" s="71">
        <f t="shared" si="1"/>
        <v>99.009607776396592</v>
      </c>
      <c r="K11" s="80"/>
    </row>
    <row r="12" spans="1:22" ht="23.25" customHeight="1" x14ac:dyDescent="0.25">
      <c r="B12" s="162" t="s">
        <v>114</v>
      </c>
      <c r="C12" s="162"/>
      <c r="D12" s="162"/>
      <c r="E12" s="68">
        <v>451</v>
      </c>
      <c r="F12" s="67">
        <f>F13+F14</f>
        <v>2313.44</v>
      </c>
      <c r="G12" s="76">
        <f>G13+G14</f>
        <v>1791.28</v>
      </c>
      <c r="H12" s="67">
        <f>H13+H14</f>
        <v>1764.74</v>
      </c>
      <c r="I12" s="71">
        <f t="shared" si="0"/>
        <v>76.282073449062864</v>
      </c>
      <c r="J12" s="71">
        <f t="shared" si="1"/>
        <v>98.518377919699887</v>
      </c>
      <c r="K12" s="80"/>
    </row>
    <row r="13" spans="1:22" ht="15" customHeight="1" x14ac:dyDescent="0.25">
      <c r="B13" s="158" t="s">
        <v>113</v>
      </c>
      <c r="C13" s="159"/>
      <c r="D13" s="160"/>
      <c r="E13" s="69">
        <v>451</v>
      </c>
      <c r="F13" s="33">
        <v>1605.67</v>
      </c>
      <c r="G13" s="78">
        <v>1558.78</v>
      </c>
      <c r="H13" s="33">
        <v>1442.24</v>
      </c>
      <c r="I13" s="71">
        <f t="shared" si="0"/>
        <v>89.821694370574278</v>
      </c>
      <c r="J13" s="71">
        <f t="shared" si="1"/>
        <v>92.523640282785252</v>
      </c>
    </row>
    <row r="14" spans="1:22" ht="15" customHeight="1" x14ac:dyDescent="0.25">
      <c r="B14" s="158" t="s">
        <v>115</v>
      </c>
      <c r="C14" s="159"/>
      <c r="D14" s="160"/>
      <c r="E14" s="69">
        <v>451</v>
      </c>
      <c r="F14" s="33">
        <v>707.77</v>
      </c>
      <c r="G14" s="78">
        <v>232.5</v>
      </c>
      <c r="H14" s="33">
        <v>322.5</v>
      </c>
      <c r="I14" s="71">
        <f t="shared" si="0"/>
        <v>45.565649858004718</v>
      </c>
      <c r="J14" s="71">
        <f t="shared" si="1"/>
        <v>138.70967741935485</v>
      </c>
    </row>
    <row r="15" spans="1:22" ht="15" customHeight="1" x14ac:dyDescent="0.25">
      <c r="B15" s="161" t="s">
        <v>116</v>
      </c>
      <c r="C15" s="166"/>
      <c r="D15" s="167"/>
      <c r="E15" s="68">
        <v>451</v>
      </c>
      <c r="F15" s="67">
        <f>F16+F17+F18+F19+F20+F21</f>
        <v>29113.620000000003</v>
      </c>
      <c r="G15" s="67">
        <f>G16+G17+G18+G19+G20+G21</f>
        <v>21783.95</v>
      </c>
      <c r="H15" s="67">
        <f>H16+H17+H18+H19+H20+H21</f>
        <v>21229.010000000002</v>
      </c>
      <c r="I15" s="71">
        <f t="shared" si="0"/>
        <v>72.91779586324202</v>
      </c>
      <c r="J15" s="71">
        <f t="shared" si="1"/>
        <v>97.452528122769294</v>
      </c>
    </row>
    <row r="16" spans="1:22" ht="15" customHeight="1" x14ac:dyDescent="0.25">
      <c r="B16" s="158" t="s">
        <v>117</v>
      </c>
      <c r="C16" s="159"/>
      <c r="D16" s="160"/>
      <c r="E16" s="69">
        <v>451</v>
      </c>
      <c r="F16" s="33">
        <v>3147.39</v>
      </c>
      <c r="G16" s="66">
        <v>4386.2299999999996</v>
      </c>
      <c r="H16" s="59">
        <v>4386.2299999999996</v>
      </c>
      <c r="I16" s="71">
        <f t="shared" si="0"/>
        <v>139.36086725826794</v>
      </c>
      <c r="J16" s="71">
        <f t="shared" si="1"/>
        <v>100</v>
      </c>
    </row>
    <row r="17" spans="2:10" ht="15" customHeight="1" x14ac:dyDescent="0.25">
      <c r="B17" s="158" t="s">
        <v>118</v>
      </c>
      <c r="C17" s="159"/>
      <c r="D17" s="160"/>
      <c r="E17" s="69">
        <v>451</v>
      </c>
      <c r="F17" s="33">
        <v>674.57</v>
      </c>
      <c r="G17" s="66">
        <v>499.99</v>
      </c>
      <c r="H17" s="59">
        <v>499.99</v>
      </c>
      <c r="I17" s="71">
        <f t="shared" si="0"/>
        <v>74.119809656521923</v>
      </c>
      <c r="J17" s="71">
        <f t="shared" si="1"/>
        <v>100</v>
      </c>
    </row>
    <row r="18" spans="2:10" ht="15" customHeight="1" x14ac:dyDescent="0.25">
      <c r="B18" s="158" t="s">
        <v>119</v>
      </c>
      <c r="C18" s="159"/>
      <c r="D18" s="160"/>
      <c r="E18" s="69">
        <v>451</v>
      </c>
      <c r="F18" s="33">
        <v>24087.65</v>
      </c>
      <c r="G18" s="66">
        <v>14655.89</v>
      </c>
      <c r="H18" s="33">
        <v>14655.89</v>
      </c>
      <c r="I18" s="71">
        <f t="shared" si="0"/>
        <v>60.844000971452175</v>
      </c>
      <c r="J18" s="71">
        <f t="shared" si="1"/>
        <v>100</v>
      </c>
    </row>
    <row r="19" spans="2:10" ht="15" customHeight="1" x14ac:dyDescent="0.25">
      <c r="B19" s="158" t="s">
        <v>120</v>
      </c>
      <c r="C19" s="159"/>
      <c r="D19" s="160"/>
      <c r="E19" s="69">
        <v>451</v>
      </c>
      <c r="F19" s="33">
        <v>822.62</v>
      </c>
      <c r="G19" s="66">
        <v>1044.8399999999999</v>
      </c>
      <c r="H19" s="33">
        <v>1044.8399999999999</v>
      </c>
      <c r="I19" s="71">
        <f t="shared" si="0"/>
        <v>127.01368797257541</v>
      </c>
      <c r="J19" s="71">
        <f t="shared" si="1"/>
        <v>100</v>
      </c>
    </row>
    <row r="20" spans="2:10" ht="15" customHeight="1" x14ac:dyDescent="0.25">
      <c r="B20" s="158" t="s">
        <v>163</v>
      </c>
      <c r="C20" s="159"/>
      <c r="D20" s="160"/>
      <c r="E20" s="69">
        <v>451</v>
      </c>
      <c r="F20" s="66">
        <v>88.24</v>
      </c>
      <c r="G20" s="66">
        <v>907</v>
      </c>
      <c r="H20" s="66">
        <v>352.58</v>
      </c>
      <c r="I20" s="71">
        <f t="shared" si="0"/>
        <v>399.5693563009973</v>
      </c>
      <c r="J20" s="71">
        <f t="shared" si="1"/>
        <v>38.87320837927232</v>
      </c>
    </row>
    <row r="21" spans="2:10" ht="15" customHeight="1" x14ac:dyDescent="0.25">
      <c r="B21" s="158" t="s">
        <v>164</v>
      </c>
      <c r="C21" s="159"/>
      <c r="D21" s="160"/>
      <c r="E21" s="69">
        <v>451</v>
      </c>
      <c r="F21" s="66">
        <v>293.14999999999998</v>
      </c>
      <c r="G21" s="66">
        <v>290</v>
      </c>
      <c r="H21" s="66">
        <v>289.48</v>
      </c>
      <c r="I21" s="71">
        <f t="shared" si="0"/>
        <v>98.748081187105598</v>
      </c>
      <c r="J21" s="71">
        <f t="shared" si="1"/>
        <v>99.82068965517243</v>
      </c>
    </row>
    <row r="22" spans="2:10" ht="15" customHeight="1" x14ac:dyDescent="0.25">
      <c r="B22" s="161" t="s">
        <v>121</v>
      </c>
      <c r="C22" s="166"/>
      <c r="D22" s="167"/>
      <c r="E22" s="68">
        <v>451</v>
      </c>
      <c r="F22" s="67">
        <f>F23+F24+F25+F26+F27+F28+F29+F30+F31</f>
        <v>31649.03</v>
      </c>
      <c r="G22" s="67">
        <f>G23+G24+G25+G26+G27+G28+G29+G30+G31</f>
        <v>38653.460000000006</v>
      </c>
      <c r="H22" s="67">
        <f>H23+H24+H26+H27+H28+H29+H30+H31</f>
        <v>38610.230000000003</v>
      </c>
      <c r="I22" s="71">
        <f t="shared" si="0"/>
        <v>121.99498689217332</v>
      </c>
      <c r="J22" s="71">
        <f t="shared" si="1"/>
        <v>99.888160076743446</v>
      </c>
    </row>
    <row r="23" spans="2:10" ht="15" customHeight="1" x14ac:dyDescent="0.25">
      <c r="B23" s="158" t="s">
        <v>122</v>
      </c>
      <c r="C23" s="159"/>
      <c r="D23" s="160"/>
      <c r="E23" s="69">
        <v>451</v>
      </c>
      <c r="F23" s="33">
        <v>383.45</v>
      </c>
      <c r="G23" s="66">
        <v>438.47</v>
      </c>
      <c r="H23" s="33">
        <v>438.47</v>
      </c>
      <c r="I23" s="71">
        <f t="shared" si="0"/>
        <v>114.34867648976399</v>
      </c>
      <c r="J23" s="71">
        <f t="shared" si="1"/>
        <v>100</v>
      </c>
    </row>
    <row r="24" spans="2:10" ht="15" customHeight="1" x14ac:dyDescent="0.25">
      <c r="B24" s="158" t="s">
        <v>166</v>
      </c>
      <c r="C24" s="159"/>
      <c r="D24" s="160"/>
      <c r="E24" s="69">
        <v>451</v>
      </c>
      <c r="F24" s="33">
        <v>1223.3699999999999</v>
      </c>
      <c r="G24" s="66">
        <v>1754.59</v>
      </c>
      <c r="H24" s="33">
        <v>1754.89</v>
      </c>
      <c r="I24" s="71">
        <f t="shared" si="0"/>
        <v>143.44719913027134</v>
      </c>
      <c r="J24" s="71">
        <f t="shared" si="1"/>
        <v>100.01709801150128</v>
      </c>
    </row>
    <row r="25" spans="2:10" ht="15" customHeight="1" x14ac:dyDescent="0.25">
      <c r="B25" s="158" t="s">
        <v>168</v>
      </c>
      <c r="C25" s="159"/>
      <c r="D25" s="160"/>
      <c r="E25" s="102">
        <v>451</v>
      </c>
      <c r="F25" s="33">
        <v>0</v>
      </c>
      <c r="G25" s="66">
        <v>5</v>
      </c>
      <c r="H25" s="33">
        <v>0</v>
      </c>
      <c r="I25" s="71">
        <v>0</v>
      </c>
      <c r="J25" s="71">
        <f t="shared" si="1"/>
        <v>0</v>
      </c>
    </row>
    <row r="26" spans="2:10" ht="15.75" customHeight="1" x14ac:dyDescent="0.25">
      <c r="B26" s="158" t="s">
        <v>123</v>
      </c>
      <c r="C26" s="159"/>
      <c r="D26" s="160"/>
      <c r="E26" s="69">
        <v>451</v>
      </c>
      <c r="F26" s="33">
        <v>2281.8000000000002</v>
      </c>
      <c r="G26" s="66">
        <v>3092.05</v>
      </c>
      <c r="H26" s="33">
        <v>3082.63</v>
      </c>
      <c r="I26" s="71">
        <f t="shared" si="0"/>
        <v>135.09641511087739</v>
      </c>
      <c r="J26" s="71">
        <f t="shared" si="1"/>
        <v>99.695347746640579</v>
      </c>
    </row>
    <row r="27" spans="2:10" s="44" customFormat="1" x14ac:dyDescent="0.25">
      <c r="B27" s="158" t="s">
        <v>124</v>
      </c>
      <c r="C27" s="159"/>
      <c r="D27" s="160"/>
      <c r="E27" s="69">
        <v>451</v>
      </c>
      <c r="F27" s="33">
        <v>23705.81</v>
      </c>
      <c r="G27" s="66">
        <v>26142.31</v>
      </c>
      <c r="H27" s="33">
        <v>26113.200000000001</v>
      </c>
      <c r="I27" s="71">
        <f t="shared" si="0"/>
        <v>110.15527417118417</v>
      </c>
      <c r="J27" s="71">
        <f t="shared" si="1"/>
        <v>99.888647942741088</v>
      </c>
    </row>
    <row r="28" spans="2:10" s="44" customFormat="1" x14ac:dyDescent="0.25">
      <c r="B28" s="158" t="s">
        <v>125</v>
      </c>
      <c r="C28" s="159"/>
      <c r="D28" s="160"/>
      <c r="E28" s="69">
        <v>451</v>
      </c>
      <c r="F28" s="33">
        <v>955.62</v>
      </c>
      <c r="G28" s="66">
        <v>2608.6999999999998</v>
      </c>
      <c r="H28" s="33">
        <v>2608.6999999999998</v>
      </c>
      <c r="I28" s="71">
        <f t="shared" si="0"/>
        <v>272.98507775057027</v>
      </c>
      <c r="J28" s="71">
        <f t="shared" si="1"/>
        <v>100</v>
      </c>
    </row>
    <row r="29" spans="2:10" s="44" customFormat="1" x14ac:dyDescent="0.25">
      <c r="B29" s="158" t="s">
        <v>126</v>
      </c>
      <c r="C29" s="159"/>
      <c r="D29" s="160"/>
      <c r="E29" s="69">
        <v>451</v>
      </c>
      <c r="F29" s="33">
        <v>1775.07</v>
      </c>
      <c r="G29" s="66">
        <v>2654.9</v>
      </c>
      <c r="H29" s="33">
        <v>2654.9</v>
      </c>
      <c r="I29" s="71">
        <f t="shared" si="0"/>
        <v>149.56593261110831</v>
      </c>
      <c r="J29" s="71">
        <f t="shared" si="1"/>
        <v>100</v>
      </c>
    </row>
    <row r="30" spans="2:10" s="44" customFormat="1" x14ac:dyDescent="0.25">
      <c r="B30" s="158" t="s">
        <v>127</v>
      </c>
      <c r="C30" s="159"/>
      <c r="D30" s="160"/>
      <c r="E30" s="69">
        <v>451</v>
      </c>
      <c r="F30" s="33">
        <v>1323.91</v>
      </c>
      <c r="G30" s="66">
        <v>1822.44</v>
      </c>
      <c r="H30" s="33">
        <v>1822.44</v>
      </c>
      <c r="I30" s="71">
        <f t="shared" si="0"/>
        <v>137.65588295276871</v>
      </c>
      <c r="J30" s="71">
        <f t="shared" si="1"/>
        <v>100</v>
      </c>
    </row>
    <row r="31" spans="2:10" s="44" customFormat="1" x14ac:dyDescent="0.25">
      <c r="B31" s="158" t="s">
        <v>128</v>
      </c>
      <c r="C31" s="159"/>
      <c r="D31" s="160"/>
      <c r="E31" s="69">
        <v>451</v>
      </c>
      <c r="F31" s="66">
        <v>0</v>
      </c>
      <c r="G31" s="66">
        <v>135</v>
      </c>
      <c r="H31" s="33">
        <v>135</v>
      </c>
      <c r="I31" s="71">
        <v>0</v>
      </c>
      <c r="J31" s="71">
        <f t="shared" si="1"/>
        <v>100</v>
      </c>
    </row>
    <row r="32" spans="2:10" ht="15" customHeight="1" x14ac:dyDescent="0.25">
      <c r="B32" s="161" t="s">
        <v>131</v>
      </c>
      <c r="C32" s="166"/>
      <c r="D32" s="167"/>
      <c r="E32" s="68">
        <v>451</v>
      </c>
      <c r="F32" s="67">
        <f>F33+F34+F35</f>
        <v>2151.27</v>
      </c>
      <c r="G32" s="67">
        <f>G33+G34+G35</f>
        <v>848.33999999999992</v>
      </c>
      <c r="H32" s="67">
        <f>H33+H34+H35</f>
        <v>848.33999999999992</v>
      </c>
      <c r="I32" s="71">
        <f t="shared" si="0"/>
        <v>39.434380621679281</v>
      </c>
      <c r="J32" s="71">
        <f t="shared" si="1"/>
        <v>100</v>
      </c>
    </row>
    <row r="33" spans="2:10" ht="15" customHeight="1" x14ac:dyDescent="0.25">
      <c r="B33" s="158" t="s">
        <v>129</v>
      </c>
      <c r="C33" s="159"/>
      <c r="D33" s="160"/>
      <c r="E33" s="69">
        <v>451</v>
      </c>
      <c r="F33" s="33">
        <v>55.9</v>
      </c>
      <c r="G33" s="66">
        <v>112.6</v>
      </c>
      <c r="H33" s="33">
        <v>112.6</v>
      </c>
      <c r="I33" s="71">
        <f t="shared" si="0"/>
        <v>201.43112701252238</v>
      </c>
      <c r="J33" s="71">
        <f t="shared" si="1"/>
        <v>100</v>
      </c>
    </row>
    <row r="34" spans="2:10" s="44" customFormat="1" x14ac:dyDescent="0.25">
      <c r="B34" s="158" t="s">
        <v>130</v>
      </c>
      <c r="C34" s="159"/>
      <c r="D34" s="160"/>
      <c r="E34" s="69">
        <v>451</v>
      </c>
      <c r="F34" s="33">
        <v>163.09</v>
      </c>
      <c r="G34" s="66">
        <v>163.09</v>
      </c>
      <c r="H34" s="33">
        <v>163.09</v>
      </c>
      <c r="I34" s="71">
        <f t="shared" si="0"/>
        <v>100</v>
      </c>
      <c r="J34" s="71">
        <f t="shared" si="1"/>
        <v>100</v>
      </c>
    </row>
    <row r="35" spans="2:10" s="44" customFormat="1" x14ac:dyDescent="0.25">
      <c r="B35" s="158" t="s">
        <v>132</v>
      </c>
      <c r="C35" s="159"/>
      <c r="D35" s="160"/>
      <c r="E35" s="69">
        <v>451</v>
      </c>
      <c r="F35" s="33">
        <v>1932.28</v>
      </c>
      <c r="G35" s="66">
        <v>572.65</v>
      </c>
      <c r="H35" s="33">
        <v>572.65</v>
      </c>
      <c r="I35" s="71">
        <f t="shared" si="0"/>
        <v>29.635974082431115</v>
      </c>
      <c r="J35" s="71">
        <f t="shared" si="1"/>
        <v>100</v>
      </c>
    </row>
    <row r="36" spans="2:10" s="44" customFormat="1" x14ac:dyDescent="0.25">
      <c r="F36" s="67" t="s">
        <v>169</v>
      </c>
      <c r="I36" s="71"/>
      <c r="J36" s="71"/>
    </row>
    <row r="37" spans="2:10" ht="9.75" customHeight="1" x14ac:dyDescent="0.25">
      <c r="B37" s="163" t="s">
        <v>112</v>
      </c>
      <c r="C37" s="164"/>
      <c r="D37" s="164"/>
      <c r="E37" s="165"/>
      <c r="F37" s="67"/>
      <c r="G37" s="26"/>
      <c r="H37" s="1"/>
      <c r="I37" s="71"/>
      <c r="J37" s="71"/>
    </row>
    <row r="38" spans="2:10" ht="24" customHeight="1" x14ac:dyDescent="0.25">
      <c r="B38" s="161" t="s">
        <v>135</v>
      </c>
      <c r="C38" s="166"/>
      <c r="D38" s="167"/>
      <c r="E38" s="70" t="s">
        <v>226</v>
      </c>
      <c r="F38" s="67">
        <f>F39+F43</f>
        <v>3178.59</v>
      </c>
      <c r="G38" s="67">
        <f>G39+G43+G46+G49</f>
        <v>38364.06</v>
      </c>
      <c r="H38" s="67">
        <f>H39+H43+H46+H49</f>
        <v>37922.039999999994</v>
      </c>
      <c r="I38" s="71">
        <f t="shared" si="0"/>
        <v>1193.0459732145384</v>
      </c>
      <c r="J38" s="71">
        <f t="shared" si="1"/>
        <v>98.847827888914779</v>
      </c>
    </row>
    <row r="39" spans="2:10" ht="24" customHeight="1" x14ac:dyDescent="0.25">
      <c r="B39" s="161" t="s">
        <v>187</v>
      </c>
      <c r="C39" s="166"/>
      <c r="D39" s="167"/>
      <c r="E39" s="68">
        <v>451</v>
      </c>
      <c r="F39" s="37">
        <v>473.78</v>
      </c>
      <c r="G39" s="67">
        <f>SUM(G40:G42)</f>
        <v>3859.69</v>
      </c>
      <c r="H39" s="67">
        <f>H40+H41+H42</f>
        <v>3817.67</v>
      </c>
      <c r="I39" s="71">
        <f t="shared" si="0"/>
        <v>805.78960699058632</v>
      </c>
      <c r="J39" s="71">
        <f t="shared" si="1"/>
        <v>98.911311530200607</v>
      </c>
    </row>
    <row r="40" spans="2:10" ht="15" customHeight="1" x14ac:dyDescent="0.25">
      <c r="B40" s="158" t="s">
        <v>136</v>
      </c>
      <c r="C40" s="159"/>
      <c r="D40" s="160"/>
      <c r="E40" s="69">
        <v>451</v>
      </c>
      <c r="F40" s="33">
        <v>473.78</v>
      </c>
      <c r="G40" s="66">
        <v>1856.69</v>
      </c>
      <c r="H40" s="33">
        <v>1815.44</v>
      </c>
      <c r="I40" s="71">
        <f t="shared" si="0"/>
        <v>383.18206762632451</v>
      </c>
      <c r="J40" s="71">
        <f t="shared" si="1"/>
        <v>97.778304401919542</v>
      </c>
    </row>
    <row r="41" spans="2:10" ht="15" customHeight="1" x14ac:dyDescent="0.25">
      <c r="B41" s="158" t="s">
        <v>227</v>
      </c>
      <c r="C41" s="159"/>
      <c r="D41" s="160"/>
      <c r="E41" s="69">
        <v>451</v>
      </c>
      <c r="F41" s="1">
        <v>0</v>
      </c>
      <c r="G41" s="66">
        <v>1253</v>
      </c>
      <c r="H41" s="66">
        <v>1252.23</v>
      </c>
      <c r="I41" s="71">
        <v>0</v>
      </c>
      <c r="J41" s="71">
        <f t="shared" si="1"/>
        <v>99.938547486033528</v>
      </c>
    </row>
    <row r="42" spans="2:10" ht="15" customHeight="1" x14ac:dyDescent="0.25">
      <c r="B42" s="158" t="s">
        <v>126</v>
      </c>
      <c r="C42" s="159"/>
      <c r="D42" s="160"/>
      <c r="E42" s="69">
        <v>451</v>
      </c>
      <c r="F42" s="1">
        <v>0</v>
      </c>
      <c r="G42" s="66">
        <v>750</v>
      </c>
      <c r="H42" s="66">
        <v>750</v>
      </c>
      <c r="I42" s="71">
        <v>0</v>
      </c>
      <c r="J42" s="71">
        <f t="shared" si="1"/>
        <v>100</v>
      </c>
    </row>
    <row r="43" spans="2:10" ht="15" customHeight="1" x14ac:dyDescent="0.25">
      <c r="B43" s="161" t="s">
        <v>186</v>
      </c>
      <c r="C43" s="166"/>
      <c r="D43" s="167"/>
      <c r="E43" s="68">
        <v>451</v>
      </c>
      <c r="F43" s="67">
        <f>F44+F45</f>
        <v>2704.8100000000004</v>
      </c>
      <c r="G43" s="67">
        <f>G44+G45</f>
        <v>1410.87</v>
      </c>
      <c r="H43" s="67">
        <f>H44</f>
        <v>1010.87</v>
      </c>
      <c r="I43" s="71">
        <f t="shared" si="0"/>
        <v>37.373050232733533</v>
      </c>
      <c r="J43" s="71">
        <f t="shared" si="1"/>
        <v>71.648699029676735</v>
      </c>
    </row>
    <row r="44" spans="2:10" ht="15" customHeight="1" x14ac:dyDescent="0.25">
      <c r="B44" s="158" t="s">
        <v>167</v>
      </c>
      <c r="C44" s="159"/>
      <c r="D44" s="160"/>
      <c r="E44" s="69">
        <v>451</v>
      </c>
      <c r="F44" s="66">
        <v>1493.89</v>
      </c>
      <c r="G44" s="66">
        <v>1010.87</v>
      </c>
      <c r="H44" s="66">
        <v>1010.87</v>
      </c>
      <c r="I44" s="71">
        <f t="shared" si="0"/>
        <v>67.666963431042433</v>
      </c>
      <c r="J44" s="71">
        <f t="shared" si="1"/>
        <v>100</v>
      </c>
    </row>
    <row r="45" spans="2:10" ht="15" customHeight="1" x14ac:dyDescent="0.25">
      <c r="B45" s="158" t="s">
        <v>134</v>
      </c>
      <c r="C45" s="159"/>
      <c r="D45" s="160"/>
      <c r="E45" s="69">
        <v>451</v>
      </c>
      <c r="F45" s="66">
        <v>1210.92</v>
      </c>
      <c r="G45" s="66">
        <v>400</v>
      </c>
      <c r="H45" s="66">
        <v>0</v>
      </c>
      <c r="I45" s="71">
        <f t="shared" si="0"/>
        <v>0</v>
      </c>
      <c r="J45" s="71">
        <f t="shared" si="1"/>
        <v>0</v>
      </c>
    </row>
    <row r="46" spans="2:10" ht="15" customHeight="1" x14ac:dyDescent="0.25">
      <c r="B46" s="161" t="s">
        <v>222</v>
      </c>
      <c r="C46" s="166"/>
      <c r="D46" s="167"/>
      <c r="E46" s="68">
        <v>451</v>
      </c>
      <c r="F46" s="67">
        <v>199.98</v>
      </c>
      <c r="G46" s="67">
        <v>10228.81</v>
      </c>
      <c r="H46" s="67">
        <v>10228.81</v>
      </c>
      <c r="I46" s="71">
        <f t="shared" si="0"/>
        <v>5114.9164916491645</v>
      </c>
      <c r="J46" s="71">
        <f t="shared" si="1"/>
        <v>100</v>
      </c>
    </row>
    <row r="47" spans="2:10" ht="15" customHeight="1" x14ac:dyDescent="0.25">
      <c r="B47" s="158" t="s">
        <v>223</v>
      </c>
      <c r="C47" s="159"/>
      <c r="D47" s="160"/>
      <c r="E47" s="69">
        <v>451</v>
      </c>
      <c r="F47" s="66">
        <v>683</v>
      </c>
      <c r="G47" s="66">
        <v>10228.81</v>
      </c>
      <c r="H47" s="66">
        <v>10228.81</v>
      </c>
      <c r="I47" s="71">
        <f t="shared" si="0"/>
        <v>1497.6295754026353</v>
      </c>
      <c r="J47" s="71">
        <f t="shared" si="1"/>
        <v>100</v>
      </c>
    </row>
    <row r="48" spans="2:10" ht="15" customHeight="1" x14ac:dyDescent="0.25">
      <c r="B48" s="122"/>
      <c r="C48" s="123"/>
      <c r="D48" s="124"/>
      <c r="E48" s="69"/>
      <c r="F48" s="66"/>
      <c r="G48" s="66"/>
      <c r="H48" s="66"/>
      <c r="I48" s="71"/>
      <c r="J48" s="71"/>
    </row>
    <row r="49" spans="2:10" ht="15" customHeight="1" x14ac:dyDescent="0.25">
      <c r="B49" s="161" t="s">
        <v>222</v>
      </c>
      <c r="C49" s="166"/>
      <c r="D49" s="167"/>
      <c r="E49" s="68">
        <v>110</v>
      </c>
      <c r="F49" s="67">
        <v>199.98</v>
      </c>
      <c r="G49" s="67">
        <v>22864.69</v>
      </c>
      <c r="H49" s="67">
        <f>H50</f>
        <v>22864.69</v>
      </c>
      <c r="I49" s="71">
        <f t="shared" si="0"/>
        <v>11433.488348834884</v>
      </c>
      <c r="J49" s="71">
        <f t="shared" si="1"/>
        <v>100</v>
      </c>
    </row>
    <row r="50" spans="2:10" ht="15" customHeight="1" x14ac:dyDescent="0.25">
      <c r="B50" s="158" t="s">
        <v>223</v>
      </c>
      <c r="C50" s="159"/>
      <c r="D50" s="160"/>
      <c r="E50" s="69">
        <v>110</v>
      </c>
      <c r="F50" s="66">
        <v>683</v>
      </c>
      <c r="G50" s="66">
        <v>22864.69</v>
      </c>
      <c r="H50" s="66">
        <v>22864.69</v>
      </c>
      <c r="I50" s="71">
        <f t="shared" si="0"/>
        <v>3347.685212298682</v>
      </c>
      <c r="J50" s="71">
        <f t="shared" si="1"/>
        <v>100</v>
      </c>
    </row>
    <row r="51" spans="2:10" s="44" customFormat="1" x14ac:dyDescent="0.25">
      <c r="F51" s="33"/>
      <c r="I51" s="71"/>
      <c r="J51" s="71"/>
    </row>
    <row r="52" spans="2:10" ht="9.75" customHeight="1" x14ac:dyDescent="0.25">
      <c r="B52" s="163" t="s">
        <v>112</v>
      </c>
      <c r="C52" s="164"/>
      <c r="D52" s="164"/>
      <c r="E52" s="165"/>
      <c r="F52" s="44"/>
      <c r="G52" s="26"/>
      <c r="H52" s="1"/>
      <c r="I52" s="71"/>
      <c r="J52" s="71"/>
    </row>
    <row r="53" spans="2:10" ht="24" customHeight="1" x14ac:dyDescent="0.25">
      <c r="B53" s="161" t="s">
        <v>138</v>
      </c>
      <c r="C53" s="166"/>
      <c r="D53" s="167"/>
      <c r="E53" s="70" t="s">
        <v>139</v>
      </c>
      <c r="F53" s="67">
        <f>F54+F56+F58+F60+F62</f>
        <v>750175.6</v>
      </c>
      <c r="G53" s="67">
        <f>G54+G56+G58+G60+G62</f>
        <v>842270.63000000012</v>
      </c>
      <c r="H53" s="67">
        <f>H54+H56+H58+H60+H62</f>
        <v>907502.48</v>
      </c>
      <c r="I53" s="71">
        <f t="shared" si="0"/>
        <v>120.97200708740728</v>
      </c>
      <c r="J53" s="71">
        <f t="shared" si="1"/>
        <v>107.74476132451632</v>
      </c>
    </row>
    <row r="54" spans="2:10" ht="15" customHeight="1" x14ac:dyDescent="0.25">
      <c r="B54" s="161" t="s">
        <v>140</v>
      </c>
      <c r="C54" s="166"/>
      <c r="D54" s="167"/>
      <c r="E54" s="68">
        <v>51035</v>
      </c>
      <c r="F54" s="67">
        <f>F55</f>
        <v>586630.69999999995</v>
      </c>
      <c r="G54" s="67">
        <f>G55</f>
        <v>658591.74</v>
      </c>
      <c r="H54" s="67">
        <f>H55</f>
        <v>723435.76</v>
      </c>
      <c r="I54" s="71">
        <f t="shared" si="0"/>
        <v>123.32047402224262</v>
      </c>
      <c r="J54" s="71">
        <f t="shared" si="1"/>
        <v>109.84585989493279</v>
      </c>
    </row>
    <row r="55" spans="2:10" ht="15" customHeight="1" x14ac:dyDescent="0.25">
      <c r="B55" s="158" t="s">
        <v>141</v>
      </c>
      <c r="C55" s="159"/>
      <c r="D55" s="160"/>
      <c r="E55" s="69">
        <v>51035</v>
      </c>
      <c r="F55" s="33">
        <v>586630.69999999995</v>
      </c>
      <c r="G55" s="66">
        <v>658591.74</v>
      </c>
      <c r="H55" s="33">
        <v>723435.76</v>
      </c>
      <c r="I55" s="71">
        <f t="shared" si="0"/>
        <v>123.32047402224262</v>
      </c>
      <c r="J55" s="71">
        <f t="shared" si="1"/>
        <v>109.84585989493279</v>
      </c>
    </row>
    <row r="56" spans="2:10" ht="15" customHeight="1" x14ac:dyDescent="0.25">
      <c r="B56" s="161" t="s">
        <v>142</v>
      </c>
      <c r="C56" s="166"/>
      <c r="D56" s="167"/>
      <c r="E56" s="68">
        <v>51035</v>
      </c>
      <c r="F56" s="67">
        <f>F57</f>
        <v>32106.92</v>
      </c>
      <c r="G56" s="67">
        <f>G57</f>
        <v>35703.06</v>
      </c>
      <c r="H56" s="67">
        <f>H57</f>
        <v>29606.48</v>
      </c>
      <c r="I56" s="71">
        <f t="shared" si="0"/>
        <v>92.212146166620784</v>
      </c>
      <c r="J56" s="71">
        <f t="shared" si="1"/>
        <v>82.9242087372903</v>
      </c>
    </row>
    <row r="57" spans="2:10" ht="15" customHeight="1" x14ac:dyDescent="0.25">
      <c r="B57" s="158" t="s">
        <v>143</v>
      </c>
      <c r="C57" s="159"/>
      <c r="D57" s="160"/>
      <c r="E57" s="69">
        <v>51035</v>
      </c>
      <c r="F57" s="33">
        <v>32106.92</v>
      </c>
      <c r="G57" s="66">
        <v>35703.06</v>
      </c>
      <c r="H57" s="33">
        <v>29606.48</v>
      </c>
      <c r="I57" s="71">
        <f t="shared" si="0"/>
        <v>92.212146166620784</v>
      </c>
      <c r="J57" s="71">
        <f t="shared" si="1"/>
        <v>82.9242087372903</v>
      </c>
    </row>
    <row r="58" spans="2:10" ht="15" customHeight="1" x14ac:dyDescent="0.25">
      <c r="B58" s="161" t="s">
        <v>144</v>
      </c>
      <c r="C58" s="166"/>
      <c r="D58" s="167"/>
      <c r="E58" s="68">
        <v>51035</v>
      </c>
      <c r="F58" s="67">
        <f>F59</f>
        <v>96794.1</v>
      </c>
      <c r="G58" s="67">
        <f>G59</f>
        <v>106415.31</v>
      </c>
      <c r="H58" s="67">
        <f>H59</f>
        <v>119378.51</v>
      </c>
      <c r="I58" s="71">
        <f t="shared" si="0"/>
        <v>123.33242418701138</v>
      </c>
      <c r="J58" s="71">
        <f t="shared" si="1"/>
        <v>112.18170580906074</v>
      </c>
    </row>
    <row r="59" spans="2:10" ht="15" customHeight="1" x14ac:dyDescent="0.25">
      <c r="B59" s="158" t="s">
        <v>145</v>
      </c>
      <c r="C59" s="159"/>
      <c r="D59" s="160"/>
      <c r="E59" s="69">
        <v>51035</v>
      </c>
      <c r="F59" s="33">
        <v>96794.1</v>
      </c>
      <c r="G59" s="66">
        <v>106415.31</v>
      </c>
      <c r="H59" s="33">
        <v>119378.51</v>
      </c>
      <c r="I59" s="71">
        <f t="shared" si="0"/>
        <v>123.33242418701138</v>
      </c>
      <c r="J59" s="71">
        <f t="shared" si="1"/>
        <v>112.18170580906074</v>
      </c>
    </row>
    <row r="60" spans="2:10" ht="15" customHeight="1" x14ac:dyDescent="0.25">
      <c r="B60" s="162" t="s">
        <v>114</v>
      </c>
      <c r="C60" s="162"/>
      <c r="D60" s="162"/>
      <c r="E60" s="68">
        <v>51035</v>
      </c>
      <c r="F60" s="67">
        <f>F61</f>
        <v>32979.449999999997</v>
      </c>
      <c r="G60" s="67">
        <f>G61</f>
        <v>39560.519999999997</v>
      </c>
      <c r="H60" s="67">
        <f>H61</f>
        <v>33093.730000000003</v>
      </c>
      <c r="I60" s="71">
        <f t="shared" si="0"/>
        <v>100.34651881702092</v>
      </c>
      <c r="J60" s="71">
        <f t="shared" si="1"/>
        <v>83.653425182479921</v>
      </c>
    </row>
    <row r="61" spans="2:10" ht="15" customHeight="1" x14ac:dyDescent="0.25">
      <c r="B61" s="158" t="s">
        <v>146</v>
      </c>
      <c r="C61" s="159"/>
      <c r="D61" s="160"/>
      <c r="E61" s="69">
        <v>51035</v>
      </c>
      <c r="F61" s="33">
        <v>32979.449999999997</v>
      </c>
      <c r="G61" s="66">
        <v>39560.519999999997</v>
      </c>
      <c r="H61" s="33">
        <v>33093.730000000003</v>
      </c>
      <c r="I61" s="71">
        <f t="shared" si="0"/>
        <v>100.34651881702092</v>
      </c>
      <c r="J61" s="71">
        <f t="shared" si="1"/>
        <v>83.653425182479921</v>
      </c>
    </row>
    <row r="62" spans="2:10" ht="15" customHeight="1" x14ac:dyDescent="0.25">
      <c r="B62" s="161" t="s">
        <v>131</v>
      </c>
      <c r="C62" s="166"/>
      <c r="D62" s="167"/>
      <c r="E62" s="68">
        <v>51035</v>
      </c>
      <c r="F62" s="67">
        <f>F63</f>
        <v>1664.43</v>
      </c>
      <c r="G62" s="67">
        <f>G63</f>
        <v>2000</v>
      </c>
      <c r="H62" s="67">
        <f>H63</f>
        <v>1988</v>
      </c>
      <c r="I62" s="71">
        <f t="shared" si="0"/>
        <v>119.4402888676604</v>
      </c>
      <c r="J62" s="71">
        <f t="shared" si="1"/>
        <v>99.4</v>
      </c>
    </row>
    <row r="63" spans="2:10" ht="15" customHeight="1" x14ac:dyDescent="0.25">
      <c r="B63" s="158" t="s">
        <v>147</v>
      </c>
      <c r="C63" s="159"/>
      <c r="D63" s="160"/>
      <c r="E63" s="69">
        <v>51035</v>
      </c>
      <c r="F63" s="33">
        <v>1664.43</v>
      </c>
      <c r="G63" s="66">
        <v>2000</v>
      </c>
      <c r="H63" s="33">
        <v>1988</v>
      </c>
      <c r="I63" s="71">
        <f t="shared" si="0"/>
        <v>119.4402888676604</v>
      </c>
      <c r="J63" s="71">
        <f t="shared" si="1"/>
        <v>99.4</v>
      </c>
    </row>
    <row r="64" spans="2:10" s="44" customFormat="1" x14ac:dyDescent="0.25">
      <c r="F64" s="33" t="s">
        <v>169</v>
      </c>
      <c r="I64" s="71"/>
      <c r="J64" s="71"/>
    </row>
    <row r="65" spans="2:10" ht="24.75" customHeight="1" x14ac:dyDescent="0.25">
      <c r="B65" s="63" t="s">
        <v>148</v>
      </c>
      <c r="C65" s="64"/>
      <c r="D65" s="65"/>
      <c r="E65" s="65"/>
      <c r="F65" s="67">
        <f>F67+F71+F76+F112+F122+F127+F131+F135+F139+F144</f>
        <v>55805.2</v>
      </c>
      <c r="G65" s="67">
        <f>G67+G71+G76+G112+G127+G131+G135+G139+G144</f>
        <v>76553.2</v>
      </c>
      <c r="H65" s="67">
        <f>H67+H71+H76+H112+H122+H127+H131+H135+H139+H144</f>
        <v>59086.049999999996</v>
      </c>
      <c r="I65" s="71">
        <f t="shared" si="0"/>
        <v>105.87911162400636</v>
      </c>
      <c r="J65" s="71">
        <f t="shared" si="1"/>
        <v>77.182991697277174</v>
      </c>
    </row>
    <row r="66" spans="2:10" ht="9.75" customHeight="1" x14ac:dyDescent="0.25">
      <c r="B66" s="163" t="s">
        <v>112</v>
      </c>
      <c r="C66" s="164"/>
      <c r="D66" s="164"/>
      <c r="E66" s="165"/>
      <c r="F66" s="1"/>
      <c r="G66" s="26"/>
      <c r="H66" s="1"/>
      <c r="I66" s="71"/>
      <c r="J66" s="71"/>
    </row>
    <row r="67" spans="2:10" ht="24" customHeight="1" x14ac:dyDescent="0.25">
      <c r="B67" s="161" t="s">
        <v>149</v>
      </c>
      <c r="C67" s="166"/>
      <c r="D67" s="167"/>
      <c r="E67" s="70" t="s">
        <v>150</v>
      </c>
      <c r="F67" s="67">
        <f>F68</f>
        <v>1525.15</v>
      </c>
      <c r="G67" s="67">
        <f>G68</f>
        <v>1800</v>
      </c>
      <c r="H67" s="67">
        <f xml:space="preserve"> H68</f>
        <v>1799.99</v>
      </c>
      <c r="I67" s="71">
        <f t="shared" si="0"/>
        <v>118.02052257155033</v>
      </c>
      <c r="J67" s="71">
        <f t="shared" si="1"/>
        <v>99.999444444444435</v>
      </c>
    </row>
    <row r="68" spans="2:10" ht="15" customHeight="1" x14ac:dyDescent="0.25">
      <c r="B68" s="161" t="s">
        <v>116</v>
      </c>
      <c r="C68" s="166"/>
      <c r="D68" s="167"/>
      <c r="E68" s="68">
        <v>110</v>
      </c>
      <c r="F68" s="67">
        <f>F69</f>
        <v>1525.15</v>
      </c>
      <c r="G68" s="67">
        <f>G69</f>
        <v>1800</v>
      </c>
      <c r="H68" s="67">
        <f>H69</f>
        <v>1799.99</v>
      </c>
      <c r="I68" s="71">
        <f t="shared" si="0"/>
        <v>118.02052257155033</v>
      </c>
      <c r="J68" s="71">
        <f t="shared" si="1"/>
        <v>99.999444444444435</v>
      </c>
    </row>
    <row r="69" spans="2:10" ht="15" customHeight="1" x14ac:dyDescent="0.25">
      <c r="B69" s="158" t="s">
        <v>117</v>
      </c>
      <c r="C69" s="159"/>
      <c r="D69" s="160"/>
      <c r="E69" s="69">
        <v>110</v>
      </c>
      <c r="F69" s="33">
        <v>1525.15</v>
      </c>
      <c r="G69" s="66">
        <v>1800</v>
      </c>
      <c r="H69" s="33">
        <v>1799.99</v>
      </c>
      <c r="I69" s="71">
        <f t="shared" si="0"/>
        <v>118.02052257155033</v>
      </c>
      <c r="J69" s="71">
        <f t="shared" si="1"/>
        <v>99.999444444444435</v>
      </c>
    </row>
    <row r="70" spans="2:10" ht="15" customHeight="1" x14ac:dyDescent="0.25">
      <c r="B70" s="44"/>
      <c r="C70" s="44"/>
      <c r="D70" s="44"/>
      <c r="E70" s="44"/>
      <c r="F70" s="33" t="s">
        <v>169</v>
      </c>
      <c r="G70" s="44"/>
      <c r="H70" s="44"/>
      <c r="I70" s="71"/>
      <c r="J70" s="71"/>
    </row>
    <row r="71" spans="2:10" ht="24.75" customHeight="1" x14ac:dyDescent="0.25">
      <c r="B71" s="161" t="s">
        <v>201</v>
      </c>
      <c r="C71" s="166"/>
      <c r="D71" s="167"/>
      <c r="E71" s="70" t="s">
        <v>150</v>
      </c>
      <c r="F71" s="67">
        <v>625</v>
      </c>
      <c r="G71" s="67">
        <f>G72</f>
        <v>3250</v>
      </c>
      <c r="H71" s="67">
        <f>H72</f>
        <v>3250</v>
      </c>
      <c r="I71" s="71">
        <f t="shared" si="0"/>
        <v>520</v>
      </c>
      <c r="J71" s="71">
        <f t="shared" si="1"/>
        <v>100</v>
      </c>
    </row>
    <row r="72" spans="2:10" ht="15" customHeight="1" x14ac:dyDescent="0.25">
      <c r="B72" s="161" t="s">
        <v>202</v>
      </c>
      <c r="C72" s="166"/>
      <c r="D72" s="167"/>
      <c r="E72" s="68">
        <v>110</v>
      </c>
      <c r="F72" s="67">
        <v>625</v>
      </c>
      <c r="G72" s="67">
        <f>G73</f>
        <v>3250</v>
      </c>
      <c r="H72" s="67">
        <f>H73</f>
        <v>3250</v>
      </c>
      <c r="I72" s="71">
        <f t="shared" si="0"/>
        <v>520</v>
      </c>
      <c r="J72" s="71">
        <f t="shared" si="1"/>
        <v>100</v>
      </c>
    </row>
    <row r="73" spans="2:10" ht="15" customHeight="1" x14ac:dyDescent="0.25">
      <c r="B73" s="158" t="s">
        <v>203</v>
      </c>
      <c r="C73" s="159"/>
      <c r="D73" s="160"/>
      <c r="E73" s="69">
        <v>110</v>
      </c>
      <c r="F73" s="33">
        <v>625</v>
      </c>
      <c r="G73" s="66">
        <v>3250</v>
      </c>
      <c r="H73" s="33">
        <v>3250</v>
      </c>
      <c r="I73" s="71">
        <f t="shared" ref="I73:I136" si="2">H73/F73*100</f>
        <v>520</v>
      </c>
      <c r="J73" s="71">
        <f t="shared" ref="J73:J136" si="3">H73/G73*100</f>
        <v>100</v>
      </c>
    </row>
    <row r="74" spans="2:10" x14ac:dyDescent="0.25">
      <c r="E74" s="69"/>
      <c r="F74" s="33"/>
      <c r="G74" s="66"/>
      <c r="H74" s="33"/>
      <c r="I74" s="71"/>
      <c r="J74" s="71"/>
    </row>
    <row r="75" spans="2:10" ht="9.75" customHeight="1" x14ac:dyDescent="0.25">
      <c r="B75" s="163" t="s">
        <v>112</v>
      </c>
      <c r="C75" s="164"/>
      <c r="D75" s="164"/>
      <c r="E75" s="165"/>
      <c r="F75" s="33"/>
      <c r="G75" s="26"/>
      <c r="H75" s="1"/>
      <c r="I75" s="71"/>
      <c r="J75" s="71"/>
    </row>
    <row r="76" spans="2:10" ht="24" customHeight="1" x14ac:dyDescent="0.25">
      <c r="B76" s="161" t="s">
        <v>151</v>
      </c>
      <c r="C76" s="166"/>
      <c r="D76" s="167"/>
      <c r="E76" s="70" t="s">
        <v>133</v>
      </c>
      <c r="F76" s="115">
        <f>SUM(F77+F84+F98+F103+F107)</f>
        <v>7486.9</v>
      </c>
      <c r="G76" s="67">
        <f>G77+G80+G82+G84+G96+G98+G103+G105+G107</f>
        <v>17269.36</v>
      </c>
      <c r="H76" s="67">
        <f>H77+H80+H82+H84+H96+H98+H103+H107</f>
        <v>6286.5499999999993</v>
      </c>
      <c r="I76" s="71">
        <f t="shared" si="2"/>
        <v>83.967329602372146</v>
      </c>
      <c r="J76" s="71">
        <f t="shared" si="3"/>
        <v>36.402912441457005</v>
      </c>
    </row>
    <row r="77" spans="2:10" ht="15" customHeight="1" x14ac:dyDescent="0.25">
      <c r="B77" s="161" t="s">
        <v>140</v>
      </c>
      <c r="C77" s="166"/>
      <c r="D77" s="167"/>
      <c r="E77" s="68"/>
      <c r="F77" s="67">
        <v>330.39</v>
      </c>
      <c r="G77" s="67">
        <v>0</v>
      </c>
      <c r="H77" s="67">
        <f>H78+H79</f>
        <v>0</v>
      </c>
      <c r="I77" s="71">
        <f t="shared" si="2"/>
        <v>0</v>
      </c>
      <c r="J77" s="71">
        <v>0</v>
      </c>
    </row>
    <row r="78" spans="2:10" ht="15" customHeight="1" x14ac:dyDescent="0.25">
      <c r="B78" s="158" t="s">
        <v>141</v>
      </c>
      <c r="C78" s="159"/>
      <c r="D78" s="160"/>
      <c r="E78" s="69">
        <v>5103</v>
      </c>
      <c r="F78" s="67">
        <v>0</v>
      </c>
      <c r="G78" s="66">
        <v>0</v>
      </c>
      <c r="H78" s="33">
        <v>0</v>
      </c>
      <c r="I78" s="71">
        <v>0</v>
      </c>
      <c r="J78" s="71">
        <v>0</v>
      </c>
    </row>
    <row r="79" spans="2:10" ht="15" customHeight="1" x14ac:dyDescent="0.25">
      <c r="B79" s="158" t="s">
        <v>141</v>
      </c>
      <c r="C79" s="159"/>
      <c r="D79" s="160"/>
      <c r="E79" s="69">
        <v>42034</v>
      </c>
      <c r="F79" s="33">
        <v>330.39</v>
      </c>
      <c r="G79" s="66">
        <v>0</v>
      </c>
      <c r="H79" s="66">
        <v>0</v>
      </c>
      <c r="I79" s="71">
        <f t="shared" si="2"/>
        <v>0</v>
      </c>
      <c r="J79" s="71">
        <v>0</v>
      </c>
    </row>
    <row r="80" spans="2:10" ht="15" customHeight="1" x14ac:dyDescent="0.25">
      <c r="B80" s="161" t="s">
        <v>142</v>
      </c>
      <c r="C80" s="166"/>
      <c r="D80" s="167"/>
      <c r="E80" s="68"/>
      <c r="F80" s="33">
        <v>0</v>
      </c>
      <c r="G80" s="67">
        <f>G81</f>
        <v>26.54</v>
      </c>
      <c r="H80" s="67">
        <f>H81</f>
        <v>0</v>
      </c>
      <c r="I80" s="71">
        <v>0</v>
      </c>
      <c r="J80" s="71">
        <f t="shared" si="3"/>
        <v>0</v>
      </c>
    </row>
    <row r="81" spans="2:10" ht="15" customHeight="1" x14ac:dyDescent="0.25">
      <c r="B81" s="158" t="s">
        <v>143</v>
      </c>
      <c r="C81" s="159"/>
      <c r="D81" s="160"/>
      <c r="E81" s="69">
        <v>5103</v>
      </c>
      <c r="F81" s="33">
        <v>0</v>
      </c>
      <c r="G81" s="66">
        <v>26.54</v>
      </c>
      <c r="H81" s="66">
        <v>0</v>
      </c>
      <c r="I81" s="71">
        <v>0</v>
      </c>
      <c r="J81" s="71">
        <f t="shared" si="3"/>
        <v>0</v>
      </c>
    </row>
    <row r="82" spans="2:10" ht="15" customHeight="1" x14ac:dyDescent="0.25">
      <c r="B82" s="161" t="s">
        <v>114</v>
      </c>
      <c r="C82" s="166"/>
      <c r="D82" s="167"/>
      <c r="E82" s="68"/>
      <c r="F82" s="33">
        <v>0</v>
      </c>
      <c r="G82" s="67">
        <f>G83</f>
        <v>26.54</v>
      </c>
      <c r="H82" s="67">
        <f>H83</f>
        <v>0</v>
      </c>
      <c r="I82" s="71">
        <v>0</v>
      </c>
      <c r="J82" s="71">
        <f t="shared" si="3"/>
        <v>0</v>
      </c>
    </row>
    <row r="83" spans="2:10" ht="15" customHeight="1" x14ac:dyDescent="0.25">
      <c r="B83" s="158" t="s">
        <v>113</v>
      </c>
      <c r="C83" s="159"/>
      <c r="D83" s="160"/>
      <c r="E83" s="69">
        <v>41</v>
      </c>
      <c r="F83" s="33">
        <v>0</v>
      </c>
      <c r="G83" s="66">
        <v>26.54</v>
      </c>
      <c r="H83" s="66">
        <v>0</v>
      </c>
      <c r="I83" s="71">
        <v>0</v>
      </c>
      <c r="J83" s="71">
        <f t="shared" si="3"/>
        <v>0</v>
      </c>
    </row>
    <row r="84" spans="2:10" ht="15" customHeight="1" x14ac:dyDescent="0.25">
      <c r="B84" s="161" t="s">
        <v>116</v>
      </c>
      <c r="C84" s="166"/>
      <c r="D84" s="167"/>
      <c r="E84" s="68"/>
      <c r="F84" s="67">
        <f>F85+F86+F87+F88+F89+F90+F91+F92+F93+F94+F95</f>
        <v>819.39</v>
      </c>
      <c r="G84" s="67">
        <f>SUM(G85:G95)</f>
        <v>5241.28</v>
      </c>
      <c r="H84" s="67">
        <f>SUM(H85:H95)</f>
        <v>337.65</v>
      </c>
      <c r="I84" s="71">
        <f t="shared" si="2"/>
        <v>41.207483615860582</v>
      </c>
      <c r="J84" s="71">
        <f t="shared" si="3"/>
        <v>6.4421286403321325</v>
      </c>
    </row>
    <row r="85" spans="2:10" ht="15" customHeight="1" x14ac:dyDescent="0.25">
      <c r="B85" s="158" t="s">
        <v>117</v>
      </c>
      <c r="C85" s="159"/>
      <c r="D85" s="160"/>
      <c r="E85" s="69">
        <v>53</v>
      </c>
      <c r="F85" s="33">
        <v>71.11</v>
      </c>
      <c r="G85" s="66">
        <v>850</v>
      </c>
      <c r="H85" s="66">
        <v>0</v>
      </c>
      <c r="I85" s="71">
        <f t="shared" si="2"/>
        <v>0</v>
      </c>
      <c r="J85" s="71">
        <f t="shared" si="3"/>
        <v>0</v>
      </c>
    </row>
    <row r="86" spans="2:10" ht="15" customHeight="1" x14ac:dyDescent="0.25">
      <c r="B86" s="158" t="s">
        <v>117</v>
      </c>
      <c r="C86" s="159"/>
      <c r="D86" s="160"/>
      <c r="E86" s="69">
        <v>5103</v>
      </c>
      <c r="F86" s="33">
        <v>0</v>
      </c>
      <c r="G86" s="66">
        <v>750</v>
      </c>
      <c r="H86" s="66">
        <v>0</v>
      </c>
      <c r="I86" s="71">
        <v>0</v>
      </c>
      <c r="J86" s="71">
        <f t="shared" si="3"/>
        <v>0</v>
      </c>
    </row>
    <row r="87" spans="2:10" ht="15" customHeight="1" x14ac:dyDescent="0.25">
      <c r="B87" s="158" t="s">
        <v>117</v>
      </c>
      <c r="C87" s="159"/>
      <c r="D87" s="160"/>
      <c r="E87" s="69">
        <v>42034</v>
      </c>
      <c r="F87" s="33">
        <v>82.28</v>
      </c>
      <c r="G87" s="66">
        <v>520</v>
      </c>
      <c r="H87" s="66">
        <v>0</v>
      </c>
      <c r="I87" s="71">
        <f t="shared" si="2"/>
        <v>0</v>
      </c>
      <c r="J87" s="71">
        <f t="shared" si="3"/>
        <v>0</v>
      </c>
    </row>
    <row r="88" spans="2:10" ht="15" customHeight="1" x14ac:dyDescent="0.25">
      <c r="B88" s="158" t="s">
        <v>118</v>
      </c>
      <c r="C88" s="159"/>
      <c r="D88" s="160"/>
      <c r="E88" s="69">
        <v>41</v>
      </c>
      <c r="F88" s="33">
        <v>11</v>
      </c>
      <c r="G88" s="66">
        <v>500</v>
      </c>
      <c r="H88" s="33">
        <v>0</v>
      </c>
      <c r="I88" s="71">
        <f t="shared" si="2"/>
        <v>0</v>
      </c>
      <c r="J88" s="71">
        <f t="shared" si="3"/>
        <v>0</v>
      </c>
    </row>
    <row r="89" spans="2:10" ht="15" customHeight="1" x14ac:dyDescent="0.25">
      <c r="B89" s="158" t="s">
        <v>118</v>
      </c>
      <c r="C89" s="159"/>
      <c r="D89" s="160"/>
      <c r="E89" s="69">
        <v>5103</v>
      </c>
      <c r="F89" s="33">
        <v>0</v>
      </c>
      <c r="G89" s="66">
        <v>200</v>
      </c>
      <c r="H89" s="33">
        <v>0</v>
      </c>
      <c r="I89" s="71">
        <v>0</v>
      </c>
      <c r="J89" s="71">
        <f t="shared" si="3"/>
        <v>0</v>
      </c>
    </row>
    <row r="90" spans="2:10" ht="15" customHeight="1" x14ac:dyDescent="0.25">
      <c r="B90" s="158" t="s">
        <v>118</v>
      </c>
      <c r="C90" s="159"/>
      <c r="D90" s="160"/>
      <c r="E90" s="69">
        <v>53</v>
      </c>
      <c r="F90" s="33">
        <v>0</v>
      </c>
      <c r="G90" s="66">
        <v>500</v>
      </c>
      <c r="H90" s="33">
        <v>212.34</v>
      </c>
      <c r="I90" s="71">
        <v>0</v>
      </c>
      <c r="J90" s="71">
        <f t="shared" si="3"/>
        <v>42.468000000000004</v>
      </c>
    </row>
    <row r="91" spans="2:10" ht="15" customHeight="1" x14ac:dyDescent="0.25">
      <c r="B91" s="158" t="s">
        <v>118</v>
      </c>
      <c r="C91" s="159"/>
      <c r="D91" s="160"/>
      <c r="E91" s="69">
        <v>61</v>
      </c>
      <c r="F91" s="33">
        <v>269.55</v>
      </c>
      <c r="G91" s="66">
        <v>550</v>
      </c>
      <c r="H91" s="33">
        <v>50.06</v>
      </c>
      <c r="I91" s="71">
        <f t="shared" si="2"/>
        <v>18.571693563346319</v>
      </c>
      <c r="J91" s="71">
        <f t="shared" si="3"/>
        <v>9.1018181818181816</v>
      </c>
    </row>
    <row r="92" spans="2:10" ht="15" customHeight="1" x14ac:dyDescent="0.25">
      <c r="B92" s="158" t="s">
        <v>118</v>
      </c>
      <c r="C92" s="159"/>
      <c r="D92" s="160"/>
      <c r="E92" s="69">
        <v>42034</v>
      </c>
      <c r="F92" s="66">
        <v>385.45</v>
      </c>
      <c r="G92" s="66">
        <v>481.28</v>
      </c>
      <c r="H92" s="33">
        <v>75.25</v>
      </c>
      <c r="I92" s="71">
        <f t="shared" si="2"/>
        <v>19.522635880140097</v>
      </c>
      <c r="J92" s="71">
        <f t="shared" si="3"/>
        <v>15.635388962765958</v>
      </c>
    </row>
    <row r="93" spans="2:10" ht="15" customHeight="1" x14ac:dyDescent="0.25">
      <c r="B93" s="158" t="s">
        <v>163</v>
      </c>
      <c r="C93" s="159"/>
      <c r="D93" s="160"/>
      <c r="E93" s="69">
        <v>53</v>
      </c>
      <c r="F93" s="33">
        <v>0</v>
      </c>
      <c r="G93" s="66">
        <v>400</v>
      </c>
      <c r="H93" s="33">
        <v>0</v>
      </c>
      <c r="I93" s="71">
        <v>0</v>
      </c>
      <c r="J93" s="71">
        <f t="shared" si="3"/>
        <v>0</v>
      </c>
    </row>
    <row r="94" spans="2:10" ht="15" customHeight="1" x14ac:dyDescent="0.25">
      <c r="B94" s="158" t="s">
        <v>163</v>
      </c>
      <c r="C94" s="159"/>
      <c r="D94" s="160"/>
      <c r="E94" s="69">
        <v>42034</v>
      </c>
      <c r="F94" s="66">
        <f>F95</f>
        <v>0</v>
      </c>
      <c r="G94" s="66">
        <v>120</v>
      </c>
      <c r="H94" s="33">
        <v>0</v>
      </c>
      <c r="I94" s="71">
        <v>0</v>
      </c>
      <c r="J94" s="71">
        <f t="shared" si="3"/>
        <v>0</v>
      </c>
    </row>
    <row r="95" spans="2:10" ht="15" customHeight="1" x14ac:dyDescent="0.25">
      <c r="B95" s="158" t="s">
        <v>163</v>
      </c>
      <c r="C95" s="159"/>
      <c r="D95" s="160"/>
      <c r="E95" s="69">
        <v>5103</v>
      </c>
      <c r="F95" s="33">
        <v>0</v>
      </c>
      <c r="G95" s="66">
        <v>370</v>
      </c>
      <c r="H95" s="33">
        <v>0</v>
      </c>
      <c r="I95" s="71">
        <v>0</v>
      </c>
      <c r="J95" s="71">
        <f t="shared" si="3"/>
        <v>0</v>
      </c>
    </row>
    <row r="96" spans="2:10" ht="15" customHeight="1" x14ac:dyDescent="0.25">
      <c r="B96" s="161" t="s">
        <v>121</v>
      </c>
      <c r="C96" s="166"/>
      <c r="D96" s="167"/>
      <c r="E96" s="68"/>
      <c r="F96" s="67">
        <v>0</v>
      </c>
      <c r="G96" s="67">
        <f>G97</f>
        <v>250</v>
      </c>
      <c r="H96" s="67">
        <f>H97</f>
        <v>0</v>
      </c>
      <c r="I96" s="71">
        <v>0</v>
      </c>
      <c r="J96" s="71">
        <f t="shared" si="3"/>
        <v>0</v>
      </c>
    </row>
    <row r="97" spans="2:10" s="44" customFormat="1" x14ac:dyDescent="0.25">
      <c r="B97" s="158" t="s">
        <v>124</v>
      </c>
      <c r="C97" s="159"/>
      <c r="D97" s="160"/>
      <c r="E97" s="69">
        <v>41</v>
      </c>
      <c r="F97" s="33">
        <v>0</v>
      </c>
      <c r="G97" s="66">
        <v>250</v>
      </c>
      <c r="H97" s="33">
        <v>0</v>
      </c>
      <c r="I97" s="71">
        <v>0</v>
      </c>
      <c r="J97" s="71">
        <f t="shared" si="3"/>
        <v>0</v>
      </c>
    </row>
    <row r="98" spans="2:10" ht="15" customHeight="1" x14ac:dyDescent="0.25">
      <c r="B98" s="161" t="s">
        <v>131</v>
      </c>
      <c r="C98" s="166"/>
      <c r="D98" s="167"/>
      <c r="E98" s="68"/>
      <c r="F98" s="37">
        <f>SUM(F99:F102)</f>
        <v>1457.05</v>
      </c>
      <c r="G98" s="67">
        <f>G99+G100+G101+G102</f>
        <v>3925</v>
      </c>
      <c r="H98" s="67">
        <f>H99+H100+H101+H102</f>
        <v>391.75</v>
      </c>
      <c r="I98" s="71">
        <f t="shared" si="2"/>
        <v>26.886517278061838</v>
      </c>
      <c r="J98" s="71">
        <f t="shared" si="3"/>
        <v>9.9808917197452232</v>
      </c>
    </row>
    <row r="99" spans="2:10" s="44" customFormat="1" x14ac:dyDescent="0.25">
      <c r="B99" s="158" t="s">
        <v>204</v>
      </c>
      <c r="C99" s="159"/>
      <c r="D99" s="160"/>
      <c r="E99" s="69">
        <v>42034</v>
      </c>
      <c r="F99" s="33">
        <v>115.66</v>
      </c>
      <c r="G99" s="66">
        <v>125</v>
      </c>
      <c r="H99" s="33">
        <v>0</v>
      </c>
      <c r="I99" s="71">
        <f t="shared" si="2"/>
        <v>0</v>
      </c>
      <c r="J99" s="71">
        <f t="shared" si="3"/>
        <v>0</v>
      </c>
    </row>
    <row r="100" spans="2:10" ht="15" customHeight="1" x14ac:dyDescent="0.25">
      <c r="B100" s="158" t="s">
        <v>132</v>
      </c>
      <c r="C100" s="159"/>
      <c r="D100" s="160"/>
      <c r="E100" s="69">
        <v>41</v>
      </c>
      <c r="F100" s="33">
        <v>222.54</v>
      </c>
      <c r="G100" s="66">
        <v>400</v>
      </c>
      <c r="H100" s="33">
        <v>0</v>
      </c>
      <c r="I100" s="71">
        <f t="shared" si="2"/>
        <v>0</v>
      </c>
      <c r="J100" s="71">
        <f t="shared" si="3"/>
        <v>0</v>
      </c>
    </row>
    <row r="101" spans="2:10" ht="15" customHeight="1" x14ac:dyDescent="0.25">
      <c r="B101" s="158" t="s">
        <v>132</v>
      </c>
      <c r="C101" s="159"/>
      <c r="D101" s="160"/>
      <c r="E101" s="69">
        <v>53</v>
      </c>
      <c r="F101" s="33">
        <v>428.89</v>
      </c>
      <c r="G101" s="66">
        <v>2600</v>
      </c>
      <c r="H101" s="33">
        <v>255.5</v>
      </c>
      <c r="I101" s="71">
        <f t="shared" si="2"/>
        <v>59.572384527501221</v>
      </c>
      <c r="J101" s="71">
        <f t="shared" si="3"/>
        <v>9.8269230769230766</v>
      </c>
    </row>
    <row r="102" spans="2:10" ht="15" customHeight="1" x14ac:dyDescent="0.25">
      <c r="B102" s="158" t="s">
        <v>132</v>
      </c>
      <c r="C102" s="159"/>
      <c r="D102" s="160"/>
      <c r="E102" s="69">
        <v>42034</v>
      </c>
      <c r="F102" s="33">
        <v>689.96</v>
      </c>
      <c r="G102" s="66">
        <v>800</v>
      </c>
      <c r="H102" s="33">
        <v>136.25</v>
      </c>
      <c r="I102" s="71">
        <f t="shared" si="2"/>
        <v>19.74752159545481</v>
      </c>
      <c r="J102" s="71">
        <f t="shared" si="3"/>
        <v>17.03125</v>
      </c>
    </row>
    <row r="103" spans="2:10" ht="15" customHeight="1" x14ac:dyDescent="0.25">
      <c r="B103" s="161" t="s">
        <v>170</v>
      </c>
      <c r="C103" s="159"/>
      <c r="D103" s="160"/>
      <c r="E103" s="69" t="s">
        <v>169</v>
      </c>
      <c r="F103" s="113">
        <v>4577.46</v>
      </c>
      <c r="G103" s="67">
        <f>G104</f>
        <v>5500</v>
      </c>
      <c r="H103" s="37">
        <f>H104</f>
        <v>5137.1499999999996</v>
      </c>
      <c r="I103" s="71">
        <f t="shared" si="2"/>
        <v>112.22708663756755</v>
      </c>
      <c r="J103" s="71">
        <f t="shared" si="3"/>
        <v>93.402727272727276</v>
      </c>
    </row>
    <row r="104" spans="2:10" ht="15" customHeight="1" x14ac:dyDescent="0.25">
      <c r="B104" s="158" t="s">
        <v>171</v>
      </c>
      <c r="C104" s="159"/>
      <c r="D104" s="160"/>
      <c r="E104" s="69">
        <v>53</v>
      </c>
      <c r="F104" s="33">
        <v>4577.46</v>
      </c>
      <c r="G104" s="66">
        <v>5500</v>
      </c>
      <c r="H104" s="33">
        <v>5137.1499999999996</v>
      </c>
      <c r="I104" s="71">
        <f t="shared" si="2"/>
        <v>112.22708663756755</v>
      </c>
      <c r="J104" s="71">
        <f t="shared" si="3"/>
        <v>93.402727272727276</v>
      </c>
    </row>
    <row r="105" spans="2:10" ht="15" customHeight="1" x14ac:dyDescent="0.25">
      <c r="B105" s="161" t="s">
        <v>172</v>
      </c>
      <c r="C105" s="159"/>
      <c r="D105" s="160"/>
      <c r="E105" s="69" t="s">
        <v>169</v>
      </c>
      <c r="F105" s="33">
        <v>0</v>
      </c>
      <c r="G105" s="67">
        <f>G106</f>
        <v>1500</v>
      </c>
      <c r="H105" s="33">
        <v>0</v>
      </c>
      <c r="I105" s="71">
        <v>0</v>
      </c>
      <c r="J105" s="71">
        <f t="shared" si="3"/>
        <v>0</v>
      </c>
    </row>
    <row r="106" spans="2:10" ht="15" customHeight="1" x14ac:dyDescent="0.25">
      <c r="B106" s="158" t="s">
        <v>167</v>
      </c>
      <c r="C106" s="159"/>
      <c r="D106" s="160"/>
      <c r="E106" s="69">
        <v>42034</v>
      </c>
      <c r="F106" s="33">
        <v>0</v>
      </c>
      <c r="G106" s="66">
        <v>1500</v>
      </c>
      <c r="H106" s="33">
        <v>0</v>
      </c>
      <c r="I106" s="71">
        <v>0</v>
      </c>
      <c r="J106" s="71">
        <f t="shared" si="3"/>
        <v>0</v>
      </c>
    </row>
    <row r="107" spans="2:10" ht="15" customHeight="1" x14ac:dyDescent="0.25">
      <c r="B107" s="161" t="s">
        <v>173</v>
      </c>
      <c r="C107" s="159"/>
      <c r="D107" s="160"/>
      <c r="E107" s="69" t="s">
        <v>169</v>
      </c>
      <c r="F107" s="37">
        <v>302.61</v>
      </c>
      <c r="G107" s="67">
        <f>G108+G109</f>
        <v>800</v>
      </c>
      <c r="H107" s="37">
        <f>H108+H109</f>
        <v>420</v>
      </c>
      <c r="I107" s="71">
        <f t="shared" si="2"/>
        <v>138.79250520471894</v>
      </c>
      <c r="J107" s="71">
        <f t="shared" si="3"/>
        <v>52.5</v>
      </c>
    </row>
    <row r="108" spans="2:10" ht="15" customHeight="1" x14ac:dyDescent="0.25">
      <c r="B108" s="158" t="s">
        <v>134</v>
      </c>
      <c r="C108" s="159"/>
      <c r="D108" s="160"/>
      <c r="E108" s="69">
        <v>51034</v>
      </c>
      <c r="F108" s="33">
        <v>0</v>
      </c>
      <c r="G108" s="66">
        <v>400</v>
      </c>
      <c r="H108" s="33">
        <v>0</v>
      </c>
      <c r="I108" s="71">
        <v>0</v>
      </c>
      <c r="J108" s="71">
        <f t="shared" si="3"/>
        <v>0</v>
      </c>
    </row>
    <row r="109" spans="2:10" ht="15" customHeight="1" x14ac:dyDescent="0.25">
      <c r="B109" s="158" t="s">
        <v>134</v>
      </c>
      <c r="C109" s="159"/>
      <c r="D109" s="160"/>
      <c r="E109" s="69">
        <v>5103</v>
      </c>
      <c r="F109" s="33">
        <v>302.61</v>
      </c>
      <c r="G109" s="66">
        <v>400</v>
      </c>
      <c r="H109" s="33">
        <v>420</v>
      </c>
      <c r="I109" s="71">
        <f t="shared" si="2"/>
        <v>138.79250520471894</v>
      </c>
      <c r="J109" s="71">
        <f t="shared" si="3"/>
        <v>105</v>
      </c>
    </row>
    <row r="110" spans="2:10" x14ac:dyDescent="0.25">
      <c r="F110" s="66" t="s">
        <v>169</v>
      </c>
      <c r="I110" s="71"/>
      <c r="J110" s="71"/>
    </row>
    <row r="111" spans="2:10" ht="9.75" customHeight="1" x14ac:dyDescent="0.25">
      <c r="B111" s="163" t="s">
        <v>154</v>
      </c>
      <c r="C111" s="164"/>
      <c r="D111" s="164"/>
      <c r="E111" s="165"/>
      <c r="F111" s="66"/>
      <c r="G111" s="26"/>
      <c r="H111" s="1"/>
      <c r="I111" s="71"/>
      <c r="J111" s="71"/>
    </row>
    <row r="112" spans="2:10" ht="24" customHeight="1" x14ac:dyDescent="0.25">
      <c r="B112" s="161" t="s">
        <v>152</v>
      </c>
      <c r="C112" s="166"/>
      <c r="D112" s="167"/>
      <c r="E112" s="70" t="s">
        <v>153</v>
      </c>
      <c r="F112" s="114">
        <f>F113+F117</f>
        <v>1325.83</v>
      </c>
      <c r="G112" s="67">
        <f>G113+G117</f>
        <v>2660</v>
      </c>
      <c r="H112" s="67">
        <f>H113</f>
        <v>547.04999999999995</v>
      </c>
      <c r="I112" s="71">
        <f t="shared" si="2"/>
        <v>41.260945973465681</v>
      </c>
      <c r="J112" s="71">
        <f t="shared" si="3"/>
        <v>20.565789473684209</v>
      </c>
    </row>
    <row r="113" spans="2:10" ht="15" customHeight="1" x14ac:dyDescent="0.25">
      <c r="B113" s="161" t="s">
        <v>116</v>
      </c>
      <c r="C113" s="166"/>
      <c r="D113" s="167"/>
      <c r="E113" s="68" t="s">
        <v>169</v>
      </c>
      <c r="F113" s="114">
        <f>F114+F115+F116</f>
        <v>1325.83</v>
      </c>
      <c r="G113" s="67">
        <f>G114+G115+G116</f>
        <v>2020</v>
      </c>
      <c r="H113" s="67">
        <f>H114</f>
        <v>547.04999999999995</v>
      </c>
      <c r="I113" s="71">
        <f t="shared" si="2"/>
        <v>41.260945973465681</v>
      </c>
      <c r="J113" s="71">
        <f t="shared" si="3"/>
        <v>27.081683168316829</v>
      </c>
    </row>
    <row r="114" spans="2:10" ht="15" customHeight="1" x14ac:dyDescent="0.25">
      <c r="B114" s="158" t="s">
        <v>118</v>
      </c>
      <c r="C114" s="159"/>
      <c r="D114" s="160"/>
      <c r="E114" s="69">
        <v>42034</v>
      </c>
      <c r="F114" s="66">
        <v>929.62</v>
      </c>
      <c r="G114" s="66">
        <v>1800</v>
      </c>
      <c r="H114" s="33">
        <v>547.04999999999995</v>
      </c>
      <c r="I114" s="71">
        <f t="shared" si="2"/>
        <v>58.846625502893644</v>
      </c>
      <c r="J114" s="71">
        <f t="shared" si="3"/>
        <v>30.391666666666666</v>
      </c>
    </row>
    <row r="115" spans="2:10" ht="15" customHeight="1" x14ac:dyDescent="0.25">
      <c r="B115" s="158" t="s">
        <v>118</v>
      </c>
      <c r="C115" s="159"/>
      <c r="D115" s="160"/>
      <c r="E115" s="69">
        <v>41</v>
      </c>
      <c r="F115" s="33">
        <v>396.21</v>
      </c>
      <c r="G115" s="66">
        <v>100</v>
      </c>
      <c r="H115" s="33">
        <v>0</v>
      </c>
      <c r="I115" s="71">
        <f t="shared" si="2"/>
        <v>0</v>
      </c>
      <c r="J115" s="71">
        <f t="shared" si="3"/>
        <v>0</v>
      </c>
    </row>
    <row r="116" spans="2:10" ht="15" customHeight="1" x14ac:dyDescent="0.25">
      <c r="B116" s="158" t="s">
        <v>174</v>
      </c>
      <c r="C116" s="159"/>
      <c r="D116" s="160"/>
      <c r="E116" s="69">
        <v>42034</v>
      </c>
      <c r="F116" s="66">
        <v>0</v>
      </c>
      <c r="G116" s="66">
        <v>120</v>
      </c>
      <c r="H116" s="33">
        <v>0</v>
      </c>
      <c r="I116" s="71">
        <v>0</v>
      </c>
      <c r="J116" s="71">
        <f t="shared" si="3"/>
        <v>0</v>
      </c>
    </row>
    <row r="117" spans="2:10" ht="15" customHeight="1" x14ac:dyDescent="0.25">
      <c r="B117" s="161" t="s">
        <v>131</v>
      </c>
      <c r="C117" s="166"/>
      <c r="D117" s="167"/>
      <c r="E117" s="68" t="s">
        <v>169</v>
      </c>
      <c r="F117" s="113">
        <v>0</v>
      </c>
      <c r="G117" s="67">
        <v>640</v>
      </c>
      <c r="H117" s="67">
        <f xml:space="preserve"> H118+H124</f>
        <v>0</v>
      </c>
      <c r="I117" s="71">
        <v>0</v>
      </c>
      <c r="J117" s="71">
        <f t="shared" si="3"/>
        <v>0</v>
      </c>
    </row>
    <row r="118" spans="2:10" ht="15" customHeight="1" x14ac:dyDescent="0.25">
      <c r="B118" s="158" t="s">
        <v>132</v>
      </c>
      <c r="C118" s="159"/>
      <c r="D118" s="160"/>
      <c r="E118" s="69">
        <v>41</v>
      </c>
      <c r="F118" s="67">
        <v>0</v>
      </c>
      <c r="G118" s="66">
        <v>640</v>
      </c>
      <c r="H118" s="33">
        <v>0</v>
      </c>
      <c r="I118" s="71">
        <v>0</v>
      </c>
      <c r="J118" s="71">
        <f t="shared" si="3"/>
        <v>0</v>
      </c>
    </row>
    <row r="119" spans="2:10" ht="15" customHeight="1" x14ac:dyDescent="0.25">
      <c r="B119" s="109"/>
      <c r="C119" s="110"/>
      <c r="D119" s="111"/>
      <c r="E119" s="69"/>
      <c r="F119" s="67"/>
      <c r="G119" s="66"/>
      <c r="H119" s="33"/>
      <c r="I119" s="71"/>
      <c r="J119" s="71"/>
    </row>
    <row r="120" spans="2:10" ht="9.75" customHeight="1" x14ac:dyDescent="0.25">
      <c r="B120" s="163" t="s">
        <v>154</v>
      </c>
      <c r="C120" s="164"/>
      <c r="D120" s="164"/>
      <c r="E120" s="165"/>
      <c r="F120" s="67"/>
      <c r="G120" s="66"/>
      <c r="H120" s="33"/>
      <c r="I120" s="71"/>
      <c r="J120" s="71"/>
    </row>
    <row r="121" spans="2:10" ht="23.25" customHeight="1" x14ac:dyDescent="0.25">
      <c r="B121" s="161" t="s">
        <v>206</v>
      </c>
      <c r="C121" s="166"/>
      <c r="D121" s="167"/>
      <c r="E121" s="70" t="s">
        <v>205</v>
      </c>
      <c r="F121" s="67"/>
      <c r="G121" s="66"/>
      <c r="H121" s="33"/>
      <c r="I121" s="71">
        <v>0</v>
      </c>
      <c r="J121" s="71">
        <v>0</v>
      </c>
    </row>
    <row r="122" spans="2:10" ht="15" customHeight="1" x14ac:dyDescent="0.25">
      <c r="B122" s="161" t="s">
        <v>207</v>
      </c>
      <c r="C122" s="166"/>
      <c r="D122" s="167"/>
      <c r="E122" s="68" t="s">
        <v>169</v>
      </c>
      <c r="F122" s="67">
        <f>F123+F124</f>
        <v>1407.49</v>
      </c>
      <c r="G122" s="66">
        <v>0</v>
      </c>
      <c r="H122" s="33">
        <v>0</v>
      </c>
      <c r="I122" s="71">
        <f t="shared" si="2"/>
        <v>0</v>
      </c>
      <c r="J122" s="71">
        <v>0</v>
      </c>
    </row>
    <row r="123" spans="2:10" ht="15" customHeight="1" x14ac:dyDescent="0.25">
      <c r="B123" s="158" t="s">
        <v>208</v>
      </c>
      <c r="C123" s="159"/>
      <c r="D123" s="160"/>
      <c r="E123" s="69">
        <v>110</v>
      </c>
      <c r="F123" s="66">
        <v>899.69</v>
      </c>
      <c r="G123" s="66">
        <v>0</v>
      </c>
      <c r="H123" s="33">
        <v>0</v>
      </c>
      <c r="I123" s="71">
        <f t="shared" si="2"/>
        <v>0</v>
      </c>
      <c r="J123" s="71">
        <v>0</v>
      </c>
    </row>
    <row r="124" spans="2:10" ht="15" customHeight="1" x14ac:dyDescent="0.25">
      <c r="B124" s="158" t="s">
        <v>132</v>
      </c>
      <c r="C124" s="159"/>
      <c r="D124" s="160"/>
      <c r="E124" s="69">
        <v>110</v>
      </c>
      <c r="F124" s="33">
        <v>507.8</v>
      </c>
      <c r="G124" s="66">
        <v>0</v>
      </c>
      <c r="H124" s="33">
        <v>0</v>
      </c>
      <c r="I124" s="71">
        <f t="shared" si="2"/>
        <v>0</v>
      </c>
      <c r="J124" s="71">
        <v>0</v>
      </c>
    </row>
    <row r="125" spans="2:10" x14ac:dyDescent="0.25">
      <c r="F125" s="33"/>
      <c r="I125" s="71"/>
      <c r="J125" s="71"/>
    </row>
    <row r="126" spans="2:10" ht="9.75" customHeight="1" x14ac:dyDescent="0.25">
      <c r="B126" s="163" t="s">
        <v>154</v>
      </c>
      <c r="C126" s="164"/>
      <c r="D126" s="164"/>
      <c r="E126" s="165"/>
      <c r="F126" s="33" t="s">
        <v>169</v>
      </c>
      <c r="G126" s="26"/>
      <c r="H126" s="1"/>
      <c r="I126" s="71"/>
      <c r="J126" s="71"/>
    </row>
    <row r="127" spans="2:10" ht="24" customHeight="1" x14ac:dyDescent="0.25">
      <c r="B127" s="161" t="s">
        <v>155</v>
      </c>
      <c r="C127" s="166"/>
      <c r="D127" s="167"/>
      <c r="E127" s="70" t="s">
        <v>156</v>
      </c>
      <c r="F127" s="113">
        <f>F128</f>
        <v>10690.97</v>
      </c>
      <c r="G127" s="67">
        <f>G128</f>
        <v>16000</v>
      </c>
      <c r="H127" s="67">
        <f>H128</f>
        <v>11550.96</v>
      </c>
      <c r="I127" s="71">
        <v>0</v>
      </c>
      <c r="J127" s="71">
        <f t="shared" si="3"/>
        <v>72.1935</v>
      </c>
    </row>
    <row r="128" spans="2:10" ht="24" customHeight="1" x14ac:dyDescent="0.25">
      <c r="B128" s="158" t="s">
        <v>175</v>
      </c>
      <c r="C128" s="159"/>
      <c r="D128" s="160"/>
      <c r="E128" s="69">
        <v>51034</v>
      </c>
      <c r="F128" s="33">
        <v>10690.97</v>
      </c>
      <c r="G128" s="66">
        <v>16000</v>
      </c>
      <c r="H128" s="33">
        <v>11550.96</v>
      </c>
      <c r="I128" s="71">
        <v>0</v>
      </c>
      <c r="J128" s="71">
        <f t="shared" si="3"/>
        <v>72.1935</v>
      </c>
    </row>
    <row r="129" spans="2:10" ht="15" customHeight="1" x14ac:dyDescent="0.25">
      <c r="F129" s="66"/>
      <c r="I129" s="71"/>
      <c r="J129" s="71"/>
    </row>
    <row r="130" spans="2:10" ht="15" customHeight="1" x14ac:dyDescent="0.25">
      <c r="B130" s="163" t="s">
        <v>179</v>
      </c>
      <c r="C130" s="164"/>
      <c r="D130" s="164"/>
      <c r="E130" s="165"/>
      <c r="F130" s="112"/>
      <c r="G130" s="26"/>
      <c r="H130" s="1"/>
      <c r="I130" s="71"/>
      <c r="J130" s="71"/>
    </row>
    <row r="131" spans="2:10" ht="23.25" customHeight="1" x14ac:dyDescent="0.25">
      <c r="B131" s="161" t="s">
        <v>176</v>
      </c>
      <c r="C131" s="166"/>
      <c r="D131" s="167"/>
      <c r="E131" s="70" t="s">
        <v>180</v>
      </c>
      <c r="F131" s="114">
        <v>72</v>
      </c>
      <c r="G131" s="67">
        <f>G132</f>
        <v>100.8</v>
      </c>
      <c r="H131" s="67">
        <f xml:space="preserve"> H132</f>
        <v>187.2</v>
      </c>
      <c r="I131" s="71">
        <f t="shared" si="2"/>
        <v>259.99999999999994</v>
      </c>
      <c r="J131" s="71">
        <f t="shared" si="3"/>
        <v>185.71428571428569</v>
      </c>
    </row>
    <row r="132" spans="2:10" ht="15" customHeight="1" x14ac:dyDescent="0.25">
      <c r="B132" s="158" t="s">
        <v>124</v>
      </c>
      <c r="C132" s="159"/>
      <c r="D132" s="160"/>
      <c r="E132" s="69">
        <v>110</v>
      </c>
      <c r="F132" s="66">
        <v>72</v>
      </c>
      <c r="G132" s="66">
        <v>100.8</v>
      </c>
      <c r="H132" s="33">
        <v>187.2</v>
      </c>
      <c r="I132" s="71">
        <f t="shared" si="2"/>
        <v>259.99999999999994</v>
      </c>
      <c r="J132" s="71">
        <f t="shared" si="3"/>
        <v>185.71428571428569</v>
      </c>
    </row>
    <row r="133" spans="2:10" ht="15" customHeight="1" x14ac:dyDescent="0.25">
      <c r="B133" s="103"/>
      <c r="C133" s="103"/>
      <c r="D133" s="103"/>
      <c r="E133" s="104"/>
      <c r="F133" s="33"/>
      <c r="G133" s="105"/>
      <c r="H133" s="105"/>
      <c r="I133" s="71"/>
      <c r="J133" s="71"/>
    </row>
    <row r="134" spans="2:10" ht="15" customHeight="1" x14ac:dyDescent="0.25">
      <c r="B134" s="163" t="s">
        <v>112</v>
      </c>
      <c r="C134" s="164"/>
      <c r="D134" s="164"/>
      <c r="E134" s="165"/>
      <c r="F134" s="67"/>
      <c r="G134" s="26"/>
      <c r="H134" s="1"/>
      <c r="I134" s="71"/>
      <c r="J134" s="71"/>
    </row>
    <row r="135" spans="2:10" ht="24" customHeight="1" x14ac:dyDescent="0.25">
      <c r="B135" s="161" t="s">
        <v>181</v>
      </c>
      <c r="C135" s="166"/>
      <c r="D135" s="167"/>
      <c r="E135" s="70" t="s">
        <v>182</v>
      </c>
      <c r="F135" s="67">
        <v>730.02</v>
      </c>
      <c r="G135" s="67">
        <f>G136</f>
        <v>730.02</v>
      </c>
      <c r="H135" s="67">
        <f xml:space="preserve"> H136</f>
        <v>729.96</v>
      </c>
      <c r="I135" s="71">
        <f t="shared" si="2"/>
        <v>99.991781047094605</v>
      </c>
      <c r="J135" s="71">
        <f t="shared" si="3"/>
        <v>99.991781047094605</v>
      </c>
    </row>
    <row r="136" spans="2:10" ht="15" customHeight="1" x14ac:dyDescent="0.25">
      <c r="B136" s="158" t="s">
        <v>177</v>
      </c>
      <c r="C136" s="159"/>
      <c r="D136" s="160"/>
      <c r="E136" s="69">
        <v>110</v>
      </c>
      <c r="F136" s="59">
        <v>730.02</v>
      </c>
      <c r="G136" s="66">
        <v>730.02</v>
      </c>
      <c r="H136" s="33">
        <v>729.96</v>
      </c>
      <c r="I136" s="71">
        <f t="shared" si="2"/>
        <v>99.991781047094605</v>
      </c>
      <c r="J136" s="71">
        <f t="shared" si="3"/>
        <v>99.991781047094605</v>
      </c>
    </row>
    <row r="137" spans="2:10" ht="15" customHeight="1" x14ac:dyDescent="0.25">
      <c r="B137" s="103"/>
      <c r="C137" s="103"/>
      <c r="D137" s="103"/>
      <c r="E137" s="104"/>
      <c r="G137" s="105"/>
      <c r="H137" s="105"/>
      <c r="I137" s="71"/>
      <c r="J137" s="71"/>
    </row>
    <row r="138" spans="2:10" ht="15" customHeight="1" x14ac:dyDescent="0.25">
      <c r="B138" s="163" t="s">
        <v>112</v>
      </c>
      <c r="C138" s="164"/>
      <c r="D138" s="164"/>
      <c r="E138" s="165"/>
      <c r="F138" s="1"/>
      <c r="G138" s="26"/>
      <c r="H138" s="1"/>
      <c r="I138" s="71"/>
      <c r="J138" s="71"/>
    </row>
    <row r="139" spans="2:10" ht="22.5" customHeight="1" x14ac:dyDescent="0.25">
      <c r="B139" s="161" t="s">
        <v>178</v>
      </c>
      <c r="C139" s="166"/>
      <c r="D139" s="167"/>
      <c r="E139" s="70" t="s">
        <v>183</v>
      </c>
      <c r="F139" s="67">
        <v>31618.54</v>
      </c>
      <c r="G139" s="67">
        <v>34423.519999999997</v>
      </c>
      <c r="H139" s="67">
        <f>H141</f>
        <v>34423.519999999997</v>
      </c>
      <c r="I139" s="71">
        <f t="shared" ref="I139:I146" si="4">H139/F139*100</f>
        <v>108.87131410874757</v>
      </c>
      <c r="J139" s="71">
        <f t="shared" ref="J139:J160" si="5">H139/G139*100</f>
        <v>100</v>
      </c>
    </row>
    <row r="140" spans="2:10" ht="17.25" customHeight="1" x14ac:dyDescent="0.25">
      <c r="B140" s="161" t="s">
        <v>116</v>
      </c>
      <c r="C140" s="166"/>
      <c r="D140" s="167"/>
      <c r="E140" s="68">
        <v>510391</v>
      </c>
      <c r="F140" s="76">
        <v>31618.54</v>
      </c>
      <c r="G140" s="67">
        <v>34423.519999999997</v>
      </c>
      <c r="H140" s="67">
        <f>H141</f>
        <v>34423.519999999997</v>
      </c>
      <c r="I140" s="71">
        <f t="shared" si="4"/>
        <v>108.87131410874757</v>
      </c>
      <c r="J140" s="71">
        <f t="shared" si="5"/>
        <v>100</v>
      </c>
    </row>
    <row r="141" spans="2:10" ht="15" customHeight="1" x14ac:dyDescent="0.25">
      <c r="B141" s="158" t="s">
        <v>118</v>
      </c>
      <c r="C141" s="159"/>
      <c r="D141" s="160"/>
      <c r="E141" s="69">
        <v>510391</v>
      </c>
      <c r="F141" s="66">
        <v>31618.54</v>
      </c>
      <c r="G141" s="66">
        <v>34432.94</v>
      </c>
      <c r="H141" s="33">
        <v>34423.519999999997</v>
      </c>
      <c r="I141" s="71">
        <f t="shared" si="4"/>
        <v>108.87131410874757</v>
      </c>
      <c r="J141" s="71">
        <f t="shared" si="5"/>
        <v>99.972642475490019</v>
      </c>
    </row>
    <row r="142" spans="2:10" ht="15" customHeight="1" x14ac:dyDescent="0.25">
      <c r="B142" s="103"/>
      <c r="C142" s="103"/>
      <c r="D142" s="103"/>
      <c r="E142" s="104"/>
      <c r="F142" s="33" t="s">
        <v>169</v>
      </c>
      <c r="G142" s="105"/>
      <c r="H142" s="105"/>
      <c r="I142" s="71"/>
      <c r="J142" s="71"/>
    </row>
    <row r="143" spans="2:10" ht="15" customHeight="1" x14ac:dyDescent="0.25">
      <c r="B143" s="163" t="s">
        <v>112</v>
      </c>
      <c r="C143" s="164"/>
      <c r="D143" s="164"/>
      <c r="E143" s="165"/>
      <c r="F143" s="33"/>
      <c r="G143" s="26"/>
      <c r="H143" s="1"/>
      <c r="I143" s="71"/>
      <c r="J143" s="71"/>
    </row>
    <row r="144" spans="2:10" ht="21.75" customHeight="1" x14ac:dyDescent="0.25">
      <c r="B144" s="161" t="s">
        <v>184</v>
      </c>
      <c r="C144" s="166"/>
      <c r="D144" s="167"/>
      <c r="E144" s="70" t="s">
        <v>189</v>
      </c>
      <c r="F144" s="67">
        <f>F145</f>
        <v>323.3</v>
      </c>
      <c r="G144" s="67">
        <f>G145</f>
        <v>319.5</v>
      </c>
      <c r="H144" s="67">
        <f>H145</f>
        <v>310.82</v>
      </c>
      <c r="I144" s="71">
        <f t="shared" si="4"/>
        <v>96.139808227652338</v>
      </c>
      <c r="J144" s="71">
        <f t="shared" si="5"/>
        <v>97.283255086071989</v>
      </c>
    </row>
    <row r="145" spans="2:10" ht="15" customHeight="1" x14ac:dyDescent="0.25">
      <c r="B145" s="161" t="s">
        <v>209</v>
      </c>
      <c r="C145" s="166"/>
      <c r="D145" s="167"/>
      <c r="E145" s="68">
        <v>511903</v>
      </c>
      <c r="F145" s="37">
        <v>323.3</v>
      </c>
      <c r="G145" s="67">
        <v>319.5</v>
      </c>
      <c r="H145" s="37">
        <f>H146</f>
        <v>310.82</v>
      </c>
      <c r="I145" s="71">
        <f t="shared" si="4"/>
        <v>96.139808227652338</v>
      </c>
      <c r="J145" s="71">
        <f t="shared" si="5"/>
        <v>97.283255086071989</v>
      </c>
    </row>
    <row r="146" spans="2:10" x14ac:dyDescent="0.25">
      <c r="B146" s="158" t="s">
        <v>185</v>
      </c>
      <c r="C146" s="159"/>
      <c r="D146" s="160"/>
      <c r="E146" s="69">
        <v>511903</v>
      </c>
      <c r="F146" s="33">
        <v>323.3</v>
      </c>
      <c r="G146" s="66">
        <v>319.5</v>
      </c>
      <c r="H146" s="33">
        <v>310.82</v>
      </c>
      <c r="I146" s="71">
        <f t="shared" si="4"/>
        <v>96.139808227652338</v>
      </c>
      <c r="J146" s="71">
        <f t="shared" si="5"/>
        <v>97.283255086071989</v>
      </c>
    </row>
    <row r="147" spans="2:10" x14ac:dyDescent="0.25">
      <c r="B147" s="103"/>
      <c r="C147" s="103"/>
      <c r="D147" s="103"/>
      <c r="E147" s="104"/>
      <c r="F147" s="33" t="s">
        <v>169</v>
      </c>
      <c r="G147" s="105"/>
      <c r="H147" s="105"/>
      <c r="I147" s="71"/>
      <c r="J147" s="71"/>
    </row>
    <row r="148" spans="2:10" x14ac:dyDescent="0.25">
      <c r="B148" s="163" t="s">
        <v>112</v>
      </c>
      <c r="C148" s="164"/>
      <c r="D148" s="164"/>
      <c r="E148" s="165"/>
      <c r="F148" s="33"/>
      <c r="G148" s="26"/>
      <c r="H148" s="1"/>
      <c r="I148" s="71"/>
      <c r="J148" s="71"/>
    </row>
    <row r="149" spans="2:10" x14ac:dyDescent="0.25">
      <c r="B149" s="161" t="s">
        <v>224</v>
      </c>
      <c r="C149" s="166"/>
      <c r="D149" s="167"/>
      <c r="E149" s="70" t="s">
        <v>225</v>
      </c>
      <c r="F149" s="67">
        <f>F150</f>
        <v>0</v>
      </c>
      <c r="G149" s="67">
        <f>G150+G153+G155+G159</f>
        <v>6334.8799999999992</v>
      </c>
      <c r="H149" s="67">
        <f>H150+H153+H155+H159</f>
        <v>6334.8799999999992</v>
      </c>
      <c r="I149" s="71">
        <v>0</v>
      </c>
      <c r="J149" s="71">
        <f t="shared" si="5"/>
        <v>100</v>
      </c>
    </row>
    <row r="150" spans="2:10" ht="15" customHeight="1" x14ac:dyDescent="0.25">
      <c r="B150" s="161" t="s">
        <v>140</v>
      </c>
      <c r="C150" s="166"/>
      <c r="D150" s="167"/>
      <c r="E150" s="68"/>
      <c r="F150" s="67">
        <v>0</v>
      </c>
      <c r="G150" s="67">
        <f>G151+G152</f>
        <v>4280.5</v>
      </c>
      <c r="H150" s="67">
        <f>H151+H152</f>
        <v>4280.5</v>
      </c>
      <c r="I150" s="71">
        <v>0</v>
      </c>
      <c r="J150" s="71">
        <f t="shared" si="5"/>
        <v>100</v>
      </c>
    </row>
    <row r="151" spans="2:10" ht="15" customHeight="1" x14ac:dyDescent="0.25">
      <c r="B151" s="158" t="s">
        <v>141</v>
      </c>
      <c r="C151" s="159"/>
      <c r="D151" s="160"/>
      <c r="E151" s="69">
        <v>540099</v>
      </c>
      <c r="F151" s="67">
        <v>0</v>
      </c>
      <c r="G151" s="66">
        <v>2705.5</v>
      </c>
      <c r="H151" s="33">
        <v>2705.5</v>
      </c>
      <c r="I151" s="71">
        <v>0</v>
      </c>
      <c r="J151" s="71">
        <f t="shared" si="5"/>
        <v>100</v>
      </c>
    </row>
    <row r="152" spans="2:10" x14ac:dyDescent="0.25">
      <c r="B152" s="158" t="s">
        <v>141</v>
      </c>
      <c r="C152" s="159"/>
      <c r="D152" s="160"/>
      <c r="E152" s="69">
        <v>110</v>
      </c>
      <c r="F152" s="33">
        <v>0</v>
      </c>
      <c r="G152" s="66">
        <v>1575</v>
      </c>
      <c r="H152" s="66">
        <v>1575</v>
      </c>
      <c r="I152" s="71">
        <v>0</v>
      </c>
      <c r="J152" s="71">
        <f t="shared" si="5"/>
        <v>100</v>
      </c>
    </row>
    <row r="153" spans="2:10" x14ac:dyDescent="0.25">
      <c r="B153" s="161" t="s">
        <v>142</v>
      </c>
      <c r="C153" s="166"/>
      <c r="D153" s="167"/>
      <c r="E153" s="68"/>
      <c r="F153" s="33">
        <v>0</v>
      </c>
      <c r="G153" s="67">
        <f>G154</f>
        <v>600</v>
      </c>
      <c r="H153" s="67">
        <f>H154</f>
        <v>600</v>
      </c>
      <c r="I153" s="71">
        <v>0</v>
      </c>
      <c r="J153" s="71">
        <f t="shared" si="5"/>
        <v>100</v>
      </c>
    </row>
    <row r="154" spans="2:10" x14ac:dyDescent="0.25">
      <c r="B154" s="158" t="s">
        <v>143</v>
      </c>
      <c r="C154" s="159"/>
      <c r="D154" s="160"/>
      <c r="E154" s="69">
        <v>110</v>
      </c>
      <c r="F154" s="33">
        <v>0</v>
      </c>
      <c r="G154" s="66">
        <v>600</v>
      </c>
      <c r="H154" s="66">
        <v>600</v>
      </c>
      <c r="I154" s="71">
        <v>0</v>
      </c>
      <c r="J154" s="71">
        <f t="shared" si="5"/>
        <v>100</v>
      </c>
    </row>
    <row r="155" spans="2:10" x14ac:dyDescent="0.25">
      <c r="B155" s="161" t="s">
        <v>144</v>
      </c>
      <c r="C155" s="166"/>
      <c r="D155" s="167"/>
      <c r="E155" s="68" t="s">
        <v>169</v>
      </c>
      <c r="F155" s="67">
        <f>F158</f>
        <v>0</v>
      </c>
      <c r="G155" s="67">
        <f>G156+G157+G158</f>
        <v>893.86</v>
      </c>
      <c r="H155" s="67">
        <f>H156+H157</f>
        <v>893.86</v>
      </c>
      <c r="I155" s="71">
        <v>0</v>
      </c>
      <c r="J155" s="71">
        <f t="shared" si="5"/>
        <v>100</v>
      </c>
    </row>
    <row r="156" spans="2:10" x14ac:dyDescent="0.25">
      <c r="B156" s="158" t="s">
        <v>145</v>
      </c>
      <c r="C156" s="159"/>
      <c r="D156" s="160"/>
      <c r="E156" s="69">
        <v>51038</v>
      </c>
      <c r="F156" s="33">
        <v>0</v>
      </c>
      <c r="G156" s="66">
        <v>472.98</v>
      </c>
      <c r="H156" s="33">
        <v>472.98</v>
      </c>
      <c r="I156" s="71">
        <v>0</v>
      </c>
      <c r="J156" s="71">
        <f t="shared" si="5"/>
        <v>100</v>
      </c>
    </row>
    <row r="157" spans="2:10" x14ac:dyDescent="0.25">
      <c r="B157" s="158" t="s">
        <v>145</v>
      </c>
      <c r="C157" s="159"/>
      <c r="D157" s="160"/>
      <c r="E157" s="69">
        <v>110</v>
      </c>
      <c r="F157" s="33">
        <v>0</v>
      </c>
      <c r="G157" s="66">
        <v>420.88</v>
      </c>
      <c r="H157" s="33">
        <v>420.88</v>
      </c>
      <c r="I157" s="71">
        <v>0</v>
      </c>
      <c r="J157" s="71">
        <f t="shared" si="5"/>
        <v>100</v>
      </c>
    </row>
    <row r="158" spans="2:10" x14ac:dyDescent="0.25">
      <c r="B158" s="158" t="s">
        <v>145</v>
      </c>
      <c r="C158" s="159"/>
      <c r="D158" s="160"/>
      <c r="E158" s="69">
        <v>195230</v>
      </c>
      <c r="F158" s="33">
        <v>0</v>
      </c>
      <c r="G158" s="66">
        <v>0</v>
      </c>
      <c r="H158" s="33">
        <v>0</v>
      </c>
      <c r="I158" s="71">
        <v>0</v>
      </c>
      <c r="J158" s="71">
        <v>0</v>
      </c>
    </row>
    <row r="159" spans="2:10" x14ac:dyDescent="0.25">
      <c r="B159" s="162" t="s">
        <v>114</v>
      </c>
      <c r="C159" s="162"/>
      <c r="D159" s="162"/>
      <c r="E159" s="68">
        <v>51035</v>
      </c>
      <c r="F159" s="67">
        <f>F160</f>
        <v>0</v>
      </c>
      <c r="G159" s="67">
        <f>G160</f>
        <v>560.52</v>
      </c>
      <c r="H159" s="67">
        <f>H160</f>
        <v>560.52</v>
      </c>
      <c r="I159" s="71">
        <v>0</v>
      </c>
      <c r="J159" s="71">
        <f t="shared" si="5"/>
        <v>100</v>
      </c>
    </row>
    <row r="160" spans="2:10" x14ac:dyDescent="0.25">
      <c r="B160" s="158" t="s">
        <v>146</v>
      </c>
      <c r="C160" s="159"/>
      <c r="D160" s="160"/>
      <c r="E160" s="69">
        <v>51035</v>
      </c>
      <c r="F160" s="33">
        <v>0</v>
      </c>
      <c r="G160" s="66">
        <v>560.52</v>
      </c>
      <c r="H160" s="33">
        <v>560.52</v>
      </c>
      <c r="I160" s="71">
        <v>0</v>
      </c>
      <c r="J160" s="71">
        <f t="shared" si="5"/>
        <v>100</v>
      </c>
    </row>
  </sheetData>
  <mergeCells count="141">
    <mergeCell ref="B41:D41"/>
    <mergeCell ref="B47:D47"/>
    <mergeCell ref="B49:D49"/>
    <mergeCell ref="B50:D50"/>
    <mergeCell ref="B155:D155"/>
    <mergeCell ref="B158:D158"/>
    <mergeCell ref="B159:D159"/>
    <mergeCell ref="B160:D160"/>
    <mergeCell ref="B156:D156"/>
    <mergeCell ref="B157:D157"/>
    <mergeCell ref="B45:D45"/>
    <mergeCell ref="B46:D46"/>
    <mergeCell ref="B148:E148"/>
    <mergeCell ref="B149:D149"/>
    <mergeCell ref="B150:D150"/>
    <mergeCell ref="B151:D151"/>
    <mergeCell ref="B152:D152"/>
    <mergeCell ref="B153:D153"/>
    <mergeCell ref="B154:D154"/>
    <mergeCell ref="B140:D140"/>
    <mergeCell ref="B139:D139"/>
    <mergeCell ref="B141:D141"/>
    <mergeCell ref="B143:E143"/>
    <mergeCell ref="B144:D144"/>
    <mergeCell ref="B145:D145"/>
    <mergeCell ref="B57:D57"/>
    <mergeCell ref="B58:D58"/>
    <mergeCell ref="B59:D59"/>
    <mergeCell ref="B15:D15"/>
    <mergeCell ref="B20:D20"/>
    <mergeCell ref="B21:D21"/>
    <mergeCell ref="B23:D23"/>
    <mergeCell ref="B24:D24"/>
    <mergeCell ref="B26:D26"/>
    <mergeCell ref="B27:D27"/>
    <mergeCell ref="B28:D28"/>
    <mergeCell ref="B16:D16"/>
    <mergeCell ref="B22:D22"/>
    <mergeCell ref="B17:D17"/>
    <mergeCell ref="B18:D18"/>
    <mergeCell ref="B19:D19"/>
    <mergeCell ref="B25:D25"/>
    <mergeCell ref="B43:D43"/>
    <mergeCell ref="B37:E37"/>
    <mergeCell ref="B38:D38"/>
    <mergeCell ref="B40:D40"/>
    <mergeCell ref="B34:D34"/>
    <mergeCell ref="B35:D35"/>
    <mergeCell ref="B4:I4"/>
    <mergeCell ref="B6:E6"/>
    <mergeCell ref="B7:E7"/>
    <mergeCell ref="B2:I2"/>
    <mergeCell ref="B13:D13"/>
    <mergeCell ref="B14:D14"/>
    <mergeCell ref="B12:D12"/>
    <mergeCell ref="B11:D11"/>
    <mergeCell ref="B10:E10"/>
    <mergeCell ref="B8:E8"/>
    <mergeCell ref="B29:D29"/>
    <mergeCell ref="B30:D30"/>
    <mergeCell ref="B31:D31"/>
    <mergeCell ref="B32:D32"/>
    <mergeCell ref="B33:D33"/>
    <mergeCell ref="B42:D42"/>
    <mergeCell ref="B39:D39"/>
    <mergeCell ref="B138:E138"/>
    <mergeCell ref="B75:E75"/>
    <mergeCell ref="B62:D62"/>
    <mergeCell ref="B63:D63"/>
    <mergeCell ref="B66:E66"/>
    <mergeCell ref="B67:D67"/>
    <mergeCell ref="B68:D68"/>
    <mergeCell ref="B69:D69"/>
    <mergeCell ref="B85:D85"/>
    <mergeCell ref="B126:E126"/>
    <mergeCell ref="B127:D127"/>
    <mergeCell ref="B130:E130"/>
    <mergeCell ref="B131:D131"/>
    <mergeCell ref="B132:D132"/>
    <mergeCell ref="B134:E134"/>
    <mergeCell ref="B135:D135"/>
    <mergeCell ref="B136:D136"/>
    <mergeCell ref="B115:D115"/>
    <mergeCell ref="B116:D116"/>
    <mergeCell ref="B117:D117"/>
    <mergeCell ref="B118:D118"/>
    <mergeCell ref="B108:D108"/>
    <mergeCell ref="B109:D109"/>
    <mergeCell ref="B97:D97"/>
    <mergeCell ref="B98:D98"/>
    <mergeCell ref="B92:D92"/>
    <mergeCell ref="B101:D101"/>
    <mergeCell ref="B99:D99"/>
    <mergeCell ref="B102:D102"/>
    <mergeCell ref="B103:D103"/>
    <mergeCell ref="B104:D104"/>
    <mergeCell ref="B146:D146"/>
    <mergeCell ref="B120:E120"/>
    <mergeCell ref="B121:D121"/>
    <mergeCell ref="B122:D122"/>
    <mergeCell ref="B123:D123"/>
    <mergeCell ref="B71:D71"/>
    <mergeCell ref="B72:D72"/>
    <mergeCell ref="B73:D73"/>
    <mergeCell ref="B78:D78"/>
    <mergeCell ref="B79:D79"/>
    <mergeCell ref="B83:D83"/>
    <mergeCell ref="B80:D80"/>
    <mergeCell ref="B81:D81"/>
    <mergeCell ref="B82:D82"/>
    <mergeCell ref="B89:D89"/>
    <mergeCell ref="B96:D96"/>
    <mergeCell ref="B76:D76"/>
    <mergeCell ref="B77:D77"/>
    <mergeCell ref="B84:D84"/>
    <mergeCell ref="B124:D124"/>
    <mergeCell ref="B128:D128"/>
    <mergeCell ref="B112:D112"/>
    <mergeCell ref="B111:E111"/>
    <mergeCell ref="B113:D113"/>
    <mergeCell ref="B90:D90"/>
    <mergeCell ref="B91:D91"/>
    <mergeCell ref="B93:D93"/>
    <mergeCell ref="B94:D94"/>
    <mergeCell ref="B105:D105"/>
    <mergeCell ref="B106:D106"/>
    <mergeCell ref="B107:D107"/>
    <mergeCell ref="B114:D114"/>
    <mergeCell ref="B44:D44"/>
    <mergeCell ref="B100:D100"/>
    <mergeCell ref="B86:D86"/>
    <mergeCell ref="B95:D95"/>
    <mergeCell ref="B87:D87"/>
    <mergeCell ref="B88:D88"/>
    <mergeCell ref="B60:D60"/>
    <mergeCell ref="B61:D61"/>
    <mergeCell ref="B52:E52"/>
    <mergeCell ref="B53:D53"/>
    <mergeCell ref="B54:D54"/>
    <mergeCell ref="B55:D55"/>
    <mergeCell ref="B56:D56"/>
  </mergeCells>
  <pageMargins left="0.11811023622047245" right="0.11811023622047245" top="0.15748031496062992" bottom="0.15748031496062992" header="0.11811023622047245" footer="0.1181102362204724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izvorima finan</vt:lpstr>
      <vt:lpstr>Rashodi prema funkcijskoj k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2025-03-18T09:16:04Z</cp:lastPrinted>
  <dcterms:created xsi:type="dcterms:W3CDTF">2022-08-12T12:51:27Z</dcterms:created>
  <dcterms:modified xsi:type="dcterms:W3CDTF">2025-03-18T11:21:43Z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